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2.  Library\12.  Staff\Dewald\Personal\2 Kemsley Street\Municipal Reading\"/>
    </mc:Choice>
  </mc:AlternateContent>
  <xr:revisionPtr revIDLastSave="0" documentId="13_ncr:1_{A87F77C7-83F5-4D06-88BE-AB3BB226AF8A}" xr6:coauthVersionLast="47" xr6:coauthVersionMax="47" xr10:uidLastSave="{00000000-0000-0000-0000-000000000000}"/>
  <bookViews>
    <workbookView xWindow="-120" yWindow="-120" windowWidth="29040" windowHeight="15720" xr2:uid="{07FDDA8A-5A77-4BD7-A448-5A82D9E58350}"/>
  </bookViews>
  <sheets>
    <sheet name="2025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1" l="1"/>
  <c r="R22" i="1"/>
  <c r="R10" i="1"/>
  <c r="R11" i="1"/>
  <c r="L9" i="2"/>
  <c r="K4" i="2"/>
  <c r="K3" i="2"/>
  <c r="J7" i="2"/>
  <c r="J6" i="2"/>
  <c r="J5" i="2"/>
  <c r="J4" i="2"/>
  <c r="J3" i="2"/>
  <c r="U28" i="1"/>
  <c r="H28" i="1"/>
  <c r="I27" i="1"/>
  <c r="I28" i="1"/>
  <c r="T31" i="1"/>
  <c r="W31" i="1" s="1"/>
  <c r="X31" i="1" s="1"/>
  <c r="T30" i="1"/>
  <c r="W30" i="1" s="1"/>
  <c r="X30" i="1" s="1"/>
  <c r="T29" i="1"/>
  <c r="W29" i="1" s="1"/>
  <c r="X29" i="1" s="1"/>
  <c r="T28" i="1"/>
  <c r="T27" i="1"/>
  <c r="G28" i="1"/>
  <c r="G29" i="1"/>
  <c r="J29" i="1" s="1"/>
  <c r="K29" i="1" s="1"/>
  <c r="G30" i="1"/>
  <c r="J30" i="1" s="1"/>
  <c r="G31" i="1"/>
  <c r="G27" i="1"/>
  <c r="S16" i="1"/>
  <c r="W16" i="1" s="1"/>
  <c r="F16" i="1"/>
  <c r="K16" i="1" s="1"/>
  <c r="V28" i="1"/>
  <c r="V27" i="1"/>
  <c r="W27" i="1" s="1"/>
  <c r="X20" i="1"/>
  <c r="W20" i="1"/>
  <c r="T20" i="1"/>
  <c r="X19" i="1"/>
  <c r="W19" i="1"/>
  <c r="X18" i="1"/>
  <c r="W18" i="1"/>
  <c r="X17" i="1"/>
  <c r="W17" i="1"/>
  <c r="X5" i="1"/>
  <c r="W5" i="1"/>
  <c r="J31" i="1"/>
  <c r="K31" i="1" s="1"/>
  <c r="J17" i="1"/>
  <c r="J18" i="1"/>
  <c r="J20" i="1"/>
  <c r="J19" i="1"/>
  <c r="J6" i="1"/>
  <c r="J7" i="1"/>
  <c r="J8" i="1"/>
  <c r="J9" i="1"/>
  <c r="J5" i="1"/>
  <c r="K20" i="1"/>
  <c r="G20" i="1"/>
  <c r="K19" i="1"/>
  <c r="K18" i="1"/>
  <c r="T5" i="1"/>
  <c r="G9" i="1"/>
  <c r="K6" i="1"/>
  <c r="K7" i="1"/>
  <c r="K8" i="1"/>
  <c r="K9" i="1"/>
  <c r="K5" i="1"/>
  <c r="G5" i="1"/>
  <c r="R7" i="1"/>
  <c r="S7" i="1" s="1"/>
  <c r="X7" i="1" s="1"/>
  <c r="R8" i="1"/>
  <c r="S8" i="1" s="1"/>
  <c r="X8" i="1" s="1"/>
  <c r="R9" i="1"/>
  <c r="S9" i="1" s="1"/>
  <c r="X9" i="1" s="1"/>
  <c r="R6" i="1"/>
  <c r="S6" i="1" s="1"/>
  <c r="X6" i="1" s="1"/>
  <c r="G8" i="1"/>
  <c r="G7" i="1"/>
  <c r="G6" i="1"/>
  <c r="W38" i="1" l="1"/>
  <c r="X38" i="1" s="1"/>
  <c r="L6" i="2"/>
  <c r="M6" i="2" s="1"/>
  <c r="L4" i="2"/>
  <c r="M4" i="2" s="1"/>
  <c r="L5" i="2"/>
  <c r="M5" i="2" s="1"/>
  <c r="L7" i="2"/>
  <c r="M7" i="2" s="1"/>
  <c r="L3" i="2"/>
  <c r="M3" i="2" s="1"/>
  <c r="K42" i="1"/>
  <c r="W28" i="1"/>
  <c r="J27" i="1"/>
  <c r="K27" i="1" s="1"/>
  <c r="J28" i="1"/>
  <c r="J42" i="1"/>
  <c r="W6" i="1"/>
  <c r="X13" i="1"/>
  <c r="W7" i="1"/>
  <c r="W8" i="1"/>
  <c r="W9" i="1"/>
  <c r="W24" i="1"/>
  <c r="X27" i="1"/>
  <c r="X16" i="1"/>
  <c r="X24" i="1" s="1"/>
  <c r="T16" i="1"/>
  <c r="J13" i="1"/>
  <c r="K30" i="1"/>
  <c r="K13" i="1"/>
  <c r="J16" i="1"/>
  <c r="K17" i="1"/>
  <c r="K24" i="1" s="1"/>
  <c r="G16" i="1"/>
  <c r="W39" i="1" l="1"/>
  <c r="W40" i="1" s="1"/>
  <c r="E14" i="2"/>
  <c r="E19" i="2" s="1"/>
  <c r="M9" i="2"/>
  <c r="W42" i="1"/>
  <c r="X42" i="1" s="1"/>
  <c r="X51" i="1" s="1"/>
  <c r="K28" i="1"/>
  <c r="K35" i="1" s="1"/>
  <c r="X28" i="1"/>
  <c r="X35" i="1" s="1"/>
  <c r="W35" i="1"/>
  <c r="J35" i="1"/>
  <c r="J24" i="1"/>
  <c r="J38" i="1"/>
  <c r="J39" i="1" s="1"/>
  <c r="W13" i="1"/>
  <c r="X39" i="1" l="1"/>
  <c r="X40" i="1"/>
  <c r="W41" i="1"/>
  <c r="X41" i="1" s="1"/>
  <c r="K39" i="1"/>
  <c r="J40" i="1"/>
  <c r="K38" i="1"/>
  <c r="K40" i="1" l="1"/>
  <c r="J41" i="1"/>
  <c r="K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tc={8054CA77-D96B-437E-95A6-AF1CDFFB52FB}</author>
    <author>tc={E8E3C8A0-F41B-4B9B-9BF1-A77EE435C22F}</author>
  </authors>
  <commentList>
    <comment ref="H28" authorId="0" shapeId="0" xr:uid="{8054CA77-D96B-437E-95A6-AF1CDFFB52FB}">
      <text>
        <t>[Threaded comment]
Your version of Excel allows you to read this threaded comment; however, any edits to it will get removed if the file is opened in a newer version of Excel. Learn more: https://go.microsoft.com/fwlink/?linkid=870924
Comment:
    Why do I have to pay for this?</t>
      </text>
    </comment>
    <comment ref="U28" authorId="1" shapeId="0" xr:uid="{E8E3C8A0-F41B-4B9B-9BF1-A77EE435C22F}">
      <text>
        <t>[Threaded comment]
Your version of Excel allows you to read this threaded comment; however, any edits to it will get removed if the file is opened in a newer version of Excel. Learn more: https://go.microsoft.com/fwlink/?linkid=870924
Comment:
    Why do I have to pay for this?</t>
      </text>
    </comment>
  </commentList>
</comments>
</file>

<file path=xl/sharedStrings.xml><?xml version="1.0" encoding="utf-8"?>
<sst xmlns="http://schemas.openxmlformats.org/spreadsheetml/2006/main" count="152" uniqueCount="56">
  <si>
    <t>Aug</t>
  </si>
  <si>
    <t>Sept</t>
  </si>
  <si>
    <t>Units</t>
  </si>
  <si>
    <t>Per unit</t>
  </si>
  <si>
    <t>Oct</t>
  </si>
  <si>
    <t>VAT</t>
  </si>
  <si>
    <t>Nov</t>
  </si>
  <si>
    <t>POWER READINGS</t>
  </si>
  <si>
    <t>Readings:</t>
  </si>
  <si>
    <t>July</t>
  </si>
  <si>
    <t>POWER READINGS - STATEMENTS</t>
  </si>
  <si>
    <t>Total</t>
  </si>
  <si>
    <t>Month</t>
  </si>
  <si>
    <t>VAT incl.</t>
  </si>
  <si>
    <t>VAT excl.</t>
  </si>
  <si>
    <t>Sewer</t>
  </si>
  <si>
    <t>Refuse</t>
  </si>
  <si>
    <t>Rates</t>
  </si>
  <si>
    <t>RSA</t>
  </si>
  <si>
    <t>MY CALCULATIONS</t>
  </si>
  <si>
    <t>WATER READINGS - AS PER STATEMENTS</t>
  </si>
  <si>
    <t>OTHER ITEMS - AS PER STATEMENTS</t>
  </si>
  <si>
    <t>NMBM Calculations</t>
  </si>
  <si>
    <t>SUMMARY STATEMENT:</t>
  </si>
  <si>
    <t>July 2025</t>
  </si>
  <si>
    <t>Aug  2025</t>
  </si>
  <si>
    <t>Sept  2025</t>
  </si>
  <si>
    <t>Oct  2025</t>
  </si>
  <si>
    <t>Nov  2025</t>
  </si>
  <si>
    <t>Statements Paid/Due:</t>
  </si>
  <si>
    <t>PAID</t>
  </si>
  <si>
    <t>DUE</t>
  </si>
  <si>
    <t>N/A</t>
  </si>
  <si>
    <t>Dec</t>
  </si>
  <si>
    <t>Dec  2025</t>
  </si>
  <si>
    <t>UPCOMING</t>
  </si>
  <si>
    <t>Cash on Principle</t>
  </si>
  <si>
    <t>Sewer avail*</t>
  </si>
  <si>
    <r>
      <t>Minus the "</t>
    </r>
    <r>
      <rPr>
        <b/>
        <sz val="11"/>
        <color rgb="FF9C0006"/>
        <rFont val="Aptos Narrow"/>
        <family val="2"/>
        <scheme val="minor"/>
      </rPr>
      <t>Cash on priniciple</t>
    </r>
    <r>
      <rPr>
        <sz val="11"/>
        <color rgb="FF9C0006"/>
        <rFont val="Aptos Narrow"/>
        <family val="2"/>
        <scheme val="minor"/>
      </rPr>
      <t>" in Aug 2025</t>
    </r>
  </si>
  <si>
    <t>Water avail*</t>
  </si>
  <si>
    <t>Basic Charge</t>
  </si>
  <si>
    <t>Statement</t>
  </si>
  <si>
    <t>Power</t>
  </si>
  <si>
    <t>Water</t>
  </si>
  <si>
    <t>Excl VAT</t>
  </si>
  <si>
    <t>Incl VAT</t>
  </si>
  <si>
    <t>Water  avail*</t>
  </si>
  <si>
    <t>1st Payment:</t>
  </si>
  <si>
    <t>2nd Payment:</t>
  </si>
  <si>
    <t>Total due (incl. VAT)</t>
  </si>
  <si>
    <t>Credit (incl VAT)</t>
  </si>
  <si>
    <t>Debit (incl VAT)</t>
  </si>
  <si>
    <t>Total:</t>
  </si>
  <si>
    <t>Payments</t>
  </si>
  <si>
    <t>Running total (July-Nov)</t>
  </si>
  <si>
    <t>Cash to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</si>
</sst>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6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9C0006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4" borderId="0" applyNumberFormat="0" applyBorder="0" applyAlignment="0" applyProtection="0"/>
  </cellStyleXfs>
  <cellXfs count="32">
    <xf numFmtId="0" fontId="0" fillId="0" borderId="0" xfId="0"/>
    <xf numFmtId="44" fontId="0" fillId="0" borderId="0" xfId="0" applyNumberFormat="1"/>
    <xf numFmtId="0" fontId="1" fillId="2" borderId="0" xfId="1"/>
    <xf numFmtId="44" fontId="1" fillId="2" borderId="0" xfId="1" applyNumberFormat="1"/>
    <xf numFmtId="0" fontId="2" fillId="0" borderId="0" xfId="0" applyFont="1"/>
    <xf numFmtId="44" fontId="2" fillId="0" borderId="0" xfId="0" applyNumberFormat="1" applyFont="1"/>
    <xf numFmtId="0" fontId="0" fillId="3" borderId="0" xfId="0" applyFill="1"/>
    <xf numFmtId="0" fontId="0" fillId="3" borderId="0" xfId="0" applyFill="1" applyAlignment="1">
      <alignment horizontal="center"/>
    </xf>
    <xf numFmtId="44" fontId="0" fillId="3" borderId="0" xfId="0" applyNumberFormat="1" applyFill="1" applyAlignment="1">
      <alignment horizontal="center"/>
    </xf>
    <xf numFmtId="0" fontId="0" fillId="0" borderId="0" xfId="0" quotePrefix="1"/>
    <xf numFmtId="44" fontId="2" fillId="0" borderId="2" xfId="0" applyNumberFormat="1" applyFont="1" applyBorder="1"/>
    <xf numFmtId="44" fontId="2" fillId="0" borderId="3" xfId="0" applyNumberFormat="1" applyFont="1" applyBorder="1"/>
    <xf numFmtId="0" fontId="2" fillId="0" borderId="1" xfId="0" applyFont="1" applyBorder="1"/>
    <xf numFmtId="44" fontId="3" fillId="2" borderId="2" xfId="1" applyNumberFormat="1" applyFont="1" applyBorder="1"/>
    <xf numFmtId="44" fontId="3" fillId="2" borderId="3" xfId="1" applyNumberFormat="1" applyFont="1" applyBorder="1"/>
    <xf numFmtId="0" fontId="2" fillId="0" borderId="0" xfId="0" quotePrefix="1" applyFont="1"/>
    <xf numFmtId="0" fontId="0" fillId="0" borderId="0" xfId="0" quotePrefix="1" applyAlignment="1">
      <alignment horizontal="left"/>
    </xf>
    <xf numFmtId="0" fontId="3" fillId="2" borderId="0" xfId="1" applyFont="1"/>
    <xf numFmtId="0" fontId="1" fillId="2" borderId="0" xfId="1" quotePrefix="1" applyAlignment="1">
      <alignment horizontal="left"/>
    </xf>
    <xf numFmtId="0" fontId="1" fillId="2" borderId="0" xfId="1" quotePrefix="1" applyAlignment="1"/>
    <xf numFmtId="44" fontId="0" fillId="0" borderId="0" xfId="0" applyNumberFormat="1" applyAlignment="1">
      <alignment horizontal="center"/>
    </xf>
    <xf numFmtId="164" fontId="0" fillId="0" borderId="0" xfId="0" applyNumberFormat="1"/>
    <xf numFmtId="0" fontId="4" fillId="4" borderId="0" xfId="2"/>
    <xf numFmtId="44" fontId="0" fillId="3" borderId="0" xfId="0" applyNumberFormat="1" applyFill="1" applyAlignment="1">
      <alignment horizontal="center"/>
    </xf>
    <xf numFmtId="44" fontId="0" fillId="0" borderId="0" xfId="0" applyNumberForma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 quotePrefix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17" fontId="2" fillId="0" borderId="0" xfId="0" applyNumberFormat="1" applyFont="1"/>
  </cellXfs>
  <cellStyles count="3">
    <cellStyle name="Bad" xfId="1" builtinId="27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ewald Potgieter" id="{79056735-ADD0-4269-8570-0DDEE8B86B9D}" userId="54aace9b39bef932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8" dT="2025-11-25T14:22:36.98" personId="{79056735-ADD0-4269-8570-0DDEE8B86B9D}" id="{8054CA77-D96B-437E-95A6-AF1CDFFB52FB}">
    <text>Why do I have to pay for this?</text>
  </threadedComment>
  <threadedComment ref="U28" dT="2025-11-25T14:22:36.98" personId="{79056735-ADD0-4269-8570-0DDEE8B86B9D}" id="{E8E3C8A0-F41B-4B9B-9BF1-A77EE435C22F}">
    <text>Why do I have to pay for this?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223B4-7C14-4E89-8573-628EDFDB65DF}">
  <dimension ref="B1:X52"/>
  <sheetViews>
    <sheetView tabSelected="1" workbookViewId="0">
      <selection activeCell="P12" sqref="P12"/>
    </sheetView>
  </sheetViews>
  <sheetFormatPr defaultRowHeight="15" x14ac:dyDescent="0.25"/>
  <cols>
    <col min="1" max="1" width="3.7109375" customWidth="1"/>
    <col min="2" max="2" width="5.42578125" customWidth="1"/>
    <col min="4" max="4" width="10.85546875" customWidth="1"/>
    <col min="5" max="5" width="13.7109375" customWidth="1"/>
    <col min="6" max="6" width="12" customWidth="1"/>
    <col min="7" max="7" width="12.140625" customWidth="1"/>
    <col min="8" max="8" width="19.42578125" customWidth="1"/>
    <col min="9" max="9" width="10.140625" customWidth="1"/>
    <col min="10" max="11" width="11.5703125" bestFit="1" customWidth="1"/>
    <col min="12" max="12" width="3.28515625" customWidth="1"/>
    <col min="13" max="13" width="4" style="2" customWidth="1"/>
    <col min="14" max="14" width="3.28515625" customWidth="1"/>
    <col min="15" max="15" width="6.5703125" customWidth="1"/>
    <col min="18" max="18" width="15.85546875" bestFit="1" customWidth="1"/>
    <col min="19" max="19" width="13.7109375" customWidth="1"/>
    <col min="20" max="20" width="12.85546875" customWidth="1"/>
    <col min="21" max="21" width="18.140625" bestFit="1" customWidth="1"/>
    <col min="22" max="22" width="10.5703125" customWidth="1"/>
    <col min="23" max="23" width="14.28515625" customWidth="1"/>
    <col min="24" max="24" width="16.42578125" customWidth="1"/>
  </cols>
  <sheetData>
    <row r="1" spans="2:24" x14ac:dyDescent="0.25">
      <c r="B1" t="s">
        <v>22</v>
      </c>
      <c r="O1" t="s">
        <v>19</v>
      </c>
    </row>
    <row r="3" spans="2:24" x14ac:dyDescent="0.25">
      <c r="B3" s="30" t="s">
        <v>10</v>
      </c>
      <c r="C3" s="30"/>
      <c r="D3" s="30"/>
      <c r="E3" s="30"/>
      <c r="O3" s="30" t="s">
        <v>7</v>
      </c>
      <c r="P3" s="30"/>
      <c r="Q3" s="30"/>
      <c r="R3" s="30"/>
      <c r="S3" s="1"/>
      <c r="T3" s="1"/>
      <c r="U3" s="1"/>
    </row>
    <row r="4" spans="2:24" x14ac:dyDescent="0.25">
      <c r="B4" s="27" t="s">
        <v>12</v>
      </c>
      <c r="C4" s="27"/>
      <c r="D4" s="7" t="s">
        <v>8</v>
      </c>
      <c r="E4" s="7" t="s">
        <v>2</v>
      </c>
      <c r="F4" s="7" t="s">
        <v>11</v>
      </c>
      <c r="G4" s="8" t="s">
        <v>3</v>
      </c>
      <c r="H4" s="23" t="s">
        <v>40</v>
      </c>
      <c r="I4" s="23"/>
      <c r="J4" s="7" t="s">
        <v>14</v>
      </c>
      <c r="K4" s="7" t="s">
        <v>13</v>
      </c>
      <c r="O4" s="27" t="s">
        <v>12</v>
      </c>
      <c r="P4" s="27"/>
      <c r="Q4" s="7" t="s">
        <v>8</v>
      </c>
      <c r="R4" s="7" t="s">
        <v>2</v>
      </c>
      <c r="S4" s="8" t="s">
        <v>11</v>
      </c>
      <c r="T4" s="8" t="s">
        <v>3</v>
      </c>
      <c r="U4" s="23" t="s">
        <v>40</v>
      </c>
      <c r="V4" s="23"/>
      <c r="W4" s="7" t="s">
        <v>14</v>
      </c>
      <c r="X4" s="7" t="s">
        <v>13</v>
      </c>
    </row>
    <row r="5" spans="2:24" x14ac:dyDescent="0.25">
      <c r="B5">
        <v>3</v>
      </c>
      <c r="C5" t="s">
        <v>9</v>
      </c>
      <c r="D5">
        <v>77741</v>
      </c>
      <c r="E5">
        <v>-159</v>
      </c>
      <c r="F5" s="1">
        <v>-434.59</v>
      </c>
      <c r="G5" s="1">
        <f>F5/E5</f>
        <v>2.7332704402515722</v>
      </c>
      <c r="H5" s="24">
        <v>71.739999999999995</v>
      </c>
      <c r="I5" s="24"/>
      <c r="J5" s="3">
        <f>SUM(H5+F5)</f>
        <v>-362.84999999999997</v>
      </c>
      <c r="K5" s="3">
        <f>SUM(H5+F5)*1.15</f>
        <v>-417.27749999999992</v>
      </c>
      <c r="O5">
        <v>3</v>
      </c>
      <c r="P5" t="s">
        <v>9</v>
      </c>
      <c r="Q5">
        <v>77741</v>
      </c>
      <c r="R5">
        <v>-159</v>
      </c>
      <c r="S5" s="1">
        <v>-434.59</v>
      </c>
      <c r="T5" s="1">
        <f>S5/R5</f>
        <v>2.7332704402515722</v>
      </c>
      <c r="U5" s="24">
        <v>71.739999999999995</v>
      </c>
      <c r="V5" s="24"/>
      <c r="W5" s="3">
        <f>SUM(U5+S5)</f>
        <v>-362.84999999999997</v>
      </c>
      <c r="X5" s="3">
        <f>SUM(U5+S5)*1.15</f>
        <v>-417.27749999999992</v>
      </c>
    </row>
    <row r="6" spans="2:24" x14ac:dyDescent="0.25">
      <c r="B6">
        <v>2</v>
      </c>
      <c r="C6" t="s">
        <v>0</v>
      </c>
      <c r="D6">
        <v>77886</v>
      </c>
      <c r="E6">
        <v>145</v>
      </c>
      <c r="F6" s="1">
        <v>439.03</v>
      </c>
      <c r="G6" s="1">
        <f>F6/E6</f>
        <v>3.0277931034482757</v>
      </c>
      <c r="H6" s="24">
        <v>71.739999999999995</v>
      </c>
      <c r="I6" s="24"/>
      <c r="J6" s="1">
        <f>SUM(H6+F6)</f>
        <v>510.77</v>
      </c>
      <c r="K6" s="1">
        <f>SUM(H6+F6)*1.15</f>
        <v>587.38549999999998</v>
      </c>
      <c r="O6">
        <v>2</v>
      </c>
      <c r="P6" t="s">
        <v>0</v>
      </c>
      <c r="Q6">
        <v>77886</v>
      </c>
      <c r="R6">
        <f>Q6-Q5</f>
        <v>145</v>
      </c>
      <c r="S6" s="1">
        <f>R6*T6</f>
        <v>439.03</v>
      </c>
      <c r="T6" s="1">
        <v>3.0277931034482757</v>
      </c>
      <c r="U6" s="24">
        <v>71.739999999999995</v>
      </c>
      <c r="V6" s="24"/>
      <c r="W6" s="1">
        <f>SUM(U6+S6)</f>
        <v>510.77</v>
      </c>
      <c r="X6" s="1">
        <f>SUM(U6+S6)*1.15</f>
        <v>587.38549999999998</v>
      </c>
    </row>
    <row r="7" spans="2:24" x14ac:dyDescent="0.25">
      <c r="B7">
        <v>2</v>
      </c>
      <c r="C7" t="s">
        <v>1</v>
      </c>
      <c r="D7">
        <v>77977</v>
      </c>
      <c r="E7">
        <v>191</v>
      </c>
      <c r="F7" s="1">
        <v>578.30999999999995</v>
      </c>
      <c r="G7" s="1">
        <f>F7/E7</f>
        <v>3.0278010471204184</v>
      </c>
      <c r="H7" s="24">
        <v>71.739999999999995</v>
      </c>
      <c r="I7" s="24"/>
      <c r="J7" s="1">
        <f>SUM(H7+F7)</f>
        <v>650.04999999999995</v>
      </c>
      <c r="K7" s="1">
        <f>SUM(H7+F7)*1.15</f>
        <v>747.55749999999989</v>
      </c>
      <c r="O7">
        <v>2</v>
      </c>
      <c r="P7" t="s">
        <v>1</v>
      </c>
      <c r="Q7">
        <v>77977</v>
      </c>
      <c r="R7" s="4">
        <f t="shared" ref="R7:R11" si="0">Q7-Q6</f>
        <v>91</v>
      </c>
      <c r="S7" s="1">
        <f t="shared" ref="S7:S9" si="1">R7*T7</f>
        <v>275.52989528795808</v>
      </c>
      <c r="T7" s="1">
        <v>3.0278010471204184</v>
      </c>
      <c r="U7" s="24">
        <v>71.739999999999995</v>
      </c>
      <c r="V7" s="24"/>
      <c r="W7" s="1">
        <f>SUM(U7+S7)</f>
        <v>347.26989528795809</v>
      </c>
      <c r="X7" s="1">
        <f>SUM(U7+S7)*1.15</f>
        <v>399.36037958115179</v>
      </c>
    </row>
    <row r="8" spans="2:24" x14ac:dyDescent="0.25">
      <c r="B8">
        <v>5</v>
      </c>
      <c r="C8" t="s">
        <v>4</v>
      </c>
      <c r="D8">
        <v>78010</v>
      </c>
      <c r="E8">
        <v>-67</v>
      </c>
      <c r="F8" s="1">
        <v>-202.86</v>
      </c>
      <c r="G8" s="1">
        <f>F8/E8</f>
        <v>3.0277611940298508</v>
      </c>
      <c r="H8" s="24">
        <v>71.739999999999995</v>
      </c>
      <c r="I8" s="24"/>
      <c r="J8" s="3">
        <f>SUM(H8+F8)</f>
        <v>-131.12</v>
      </c>
      <c r="K8" s="3">
        <f>SUM(H8+F8)*1.15</f>
        <v>-150.78799999999998</v>
      </c>
      <c r="O8">
        <v>5</v>
      </c>
      <c r="P8" t="s">
        <v>4</v>
      </c>
      <c r="Q8">
        <v>78010</v>
      </c>
      <c r="R8" s="4">
        <f t="shared" si="0"/>
        <v>33</v>
      </c>
      <c r="S8" s="1">
        <f t="shared" si="1"/>
        <v>99.916119402985075</v>
      </c>
      <c r="T8" s="1">
        <v>3.0277611940298508</v>
      </c>
      <c r="U8" s="24">
        <v>71.739999999999995</v>
      </c>
      <c r="V8" s="24"/>
      <c r="W8" s="3">
        <f>SUM(U8+S8)</f>
        <v>171.65611940298507</v>
      </c>
      <c r="X8" s="3">
        <f>SUM(U8+S8)*1.15</f>
        <v>197.40453731343283</v>
      </c>
    </row>
    <row r="9" spans="2:24" x14ac:dyDescent="0.25">
      <c r="B9" s="4">
        <v>3</v>
      </c>
      <c r="C9" s="4" t="s">
        <v>6</v>
      </c>
      <c r="D9" s="4">
        <v>78710</v>
      </c>
      <c r="E9">
        <v>700</v>
      </c>
      <c r="F9" s="5">
        <v>2395.71</v>
      </c>
      <c r="G9" s="5">
        <f>F9/E9</f>
        <v>3.4224428571428573</v>
      </c>
      <c r="H9" s="25">
        <v>71.739999999999995</v>
      </c>
      <c r="I9" s="25"/>
      <c r="J9" s="5">
        <f>SUM(H9+F9)</f>
        <v>2467.4499999999998</v>
      </c>
      <c r="K9" s="5">
        <f>SUM(H9+F9)*1.15</f>
        <v>2837.5674999999997</v>
      </c>
      <c r="O9" s="4">
        <v>25</v>
      </c>
      <c r="P9" s="4" t="s">
        <v>6</v>
      </c>
      <c r="Q9" s="4">
        <v>78045</v>
      </c>
      <c r="R9" s="4">
        <f t="shared" si="0"/>
        <v>35</v>
      </c>
      <c r="S9" s="5">
        <f t="shared" si="1"/>
        <v>105.97164179104477</v>
      </c>
      <c r="T9" s="5">
        <v>3.0277611940298508</v>
      </c>
      <c r="U9" s="25">
        <v>71.739999999999995</v>
      </c>
      <c r="V9" s="25"/>
      <c r="W9" s="5">
        <f>SUM(U9+S9)</f>
        <v>177.71164179104477</v>
      </c>
      <c r="X9" s="5">
        <f>SUM(U9+S9)*1.15</f>
        <v>204.36838805970146</v>
      </c>
    </row>
    <row r="10" spans="2:24" x14ac:dyDescent="0.25">
      <c r="F10" s="1"/>
      <c r="G10" s="1"/>
      <c r="H10" s="24"/>
      <c r="I10" s="24"/>
      <c r="J10" s="1"/>
      <c r="K10" s="1"/>
      <c r="O10" s="4">
        <v>6</v>
      </c>
      <c r="P10" s="4" t="s">
        <v>33</v>
      </c>
      <c r="Q10" s="4">
        <v>78055</v>
      </c>
      <c r="R10" s="4">
        <f t="shared" si="0"/>
        <v>10</v>
      </c>
      <c r="S10" s="1"/>
      <c r="T10" s="1"/>
      <c r="U10" s="24"/>
      <c r="V10" s="24"/>
      <c r="W10" s="1"/>
      <c r="X10" s="1"/>
    </row>
    <row r="11" spans="2:24" x14ac:dyDescent="0.25">
      <c r="F11" s="1"/>
      <c r="G11" s="1"/>
      <c r="H11" s="20"/>
      <c r="I11" s="20"/>
      <c r="J11" s="1"/>
      <c r="K11" s="1"/>
      <c r="O11" s="4">
        <v>4</v>
      </c>
      <c r="P11" s="31">
        <v>45658</v>
      </c>
      <c r="Q11" s="4">
        <v>78071</v>
      </c>
      <c r="R11" s="4">
        <f t="shared" si="0"/>
        <v>16</v>
      </c>
      <c r="S11" s="1"/>
      <c r="T11" s="1"/>
      <c r="U11" s="20"/>
      <c r="V11" s="20"/>
      <c r="W11" s="1"/>
      <c r="X11" s="1"/>
    </row>
    <row r="12" spans="2:24" ht="15.75" thickBot="1" x14ac:dyDescent="0.3">
      <c r="F12" s="1"/>
      <c r="G12" s="1"/>
      <c r="H12" s="1"/>
    </row>
    <row r="13" spans="2:24" ht="15.75" thickBot="1" x14ac:dyDescent="0.3">
      <c r="B13" s="4"/>
      <c r="C13" s="4"/>
      <c r="D13" s="4"/>
      <c r="E13" s="4"/>
      <c r="F13" s="5"/>
      <c r="G13" s="5"/>
      <c r="H13" s="5"/>
      <c r="I13" s="12" t="s">
        <v>11</v>
      </c>
      <c r="J13" s="10">
        <f>SUM(J5:J9)</f>
        <v>3134.2999999999997</v>
      </c>
      <c r="K13" s="11">
        <f>SUM(K5:K9)</f>
        <v>3604.4449999999997</v>
      </c>
      <c r="V13" s="12" t="s">
        <v>11</v>
      </c>
      <c r="W13" s="10">
        <f>SUM(W5:W9)</f>
        <v>844.55765648198803</v>
      </c>
      <c r="X13" s="11">
        <f>SUM(X5:X9)</f>
        <v>971.24130495428608</v>
      </c>
    </row>
    <row r="14" spans="2:24" x14ac:dyDescent="0.25">
      <c r="B14" s="30" t="s">
        <v>20</v>
      </c>
      <c r="C14" s="30"/>
      <c r="D14" s="30"/>
      <c r="E14" s="30"/>
      <c r="O14" s="30" t="s">
        <v>20</v>
      </c>
      <c r="P14" s="30"/>
      <c r="Q14" s="30"/>
      <c r="R14" s="30"/>
    </row>
    <row r="15" spans="2:24" x14ac:dyDescent="0.25">
      <c r="B15" s="27" t="s">
        <v>12</v>
      </c>
      <c r="C15" s="27"/>
      <c r="D15" s="7" t="s">
        <v>8</v>
      </c>
      <c r="E15" s="7" t="s">
        <v>2</v>
      </c>
      <c r="F15" s="7" t="s">
        <v>11</v>
      </c>
      <c r="G15" s="8" t="s">
        <v>3</v>
      </c>
      <c r="H15" s="27" t="s">
        <v>39</v>
      </c>
      <c r="I15" s="27"/>
      <c r="J15" s="7" t="s">
        <v>14</v>
      </c>
      <c r="K15" s="7" t="s">
        <v>5</v>
      </c>
      <c r="O15" s="27" t="s">
        <v>12</v>
      </c>
      <c r="P15" s="27"/>
      <c r="Q15" s="7" t="s">
        <v>8</v>
      </c>
      <c r="R15" s="7" t="s">
        <v>2</v>
      </c>
      <c r="S15" s="7" t="s">
        <v>11</v>
      </c>
      <c r="T15" s="8" t="s">
        <v>3</v>
      </c>
      <c r="U15" s="27" t="s">
        <v>39</v>
      </c>
      <c r="V15" s="27"/>
      <c r="W15" s="7" t="s">
        <v>14</v>
      </c>
      <c r="X15" s="7" t="s">
        <v>5</v>
      </c>
    </row>
    <row r="16" spans="2:24" x14ac:dyDescent="0.25">
      <c r="B16">
        <v>3</v>
      </c>
      <c r="C16" t="s">
        <v>9</v>
      </c>
      <c r="D16">
        <v>1769</v>
      </c>
      <c r="E16">
        <v>-402</v>
      </c>
      <c r="F16" s="1">
        <f>(7935.45)*-1</f>
        <v>-7935.45</v>
      </c>
      <c r="G16" s="1">
        <f>F16/E16</f>
        <v>19.739925373134326</v>
      </c>
      <c r="H16" s="24">
        <v>67.349999999999994</v>
      </c>
      <c r="I16" s="24"/>
      <c r="J16" s="3">
        <f>SUM(H16+F16)</f>
        <v>-7868.0999999999995</v>
      </c>
      <c r="K16" s="3">
        <f>SUM(H16+F16)*1.15</f>
        <v>-9048.3149999999987</v>
      </c>
      <c r="O16">
        <v>3</v>
      </c>
      <c r="P16" t="s">
        <v>9</v>
      </c>
      <c r="Q16">
        <v>1769</v>
      </c>
      <c r="R16">
        <v>-402</v>
      </c>
      <c r="S16" s="1">
        <f>(7935.45)*-1</f>
        <v>-7935.45</v>
      </c>
      <c r="T16" s="1">
        <f>S16/R16</f>
        <v>19.739925373134326</v>
      </c>
      <c r="U16" s="24">
        <v>67.349999999999994</v>
      </c>
      <c r="V16" s="24"/>
      <c r="W16" s="3">
        <f>SUM(U16+S16)</f>
        <v>-7868.0999999999995</v>
      </c>
      <c r="X16" s="3">
        <f>SUM(U16+S16)*1.15</f>
        <v>-9048.3149999999987</v>
      </c>
    </row>
    <row r="17" spans="2:24" x14ac:dyDescent="0.25">
      <c r="B17">
        <v>2</v>
      </c>
      <c r="C17" t="s">
        <v>0</v>
      </c>
      <c r="D17">
        <v>1769</v>
      </c>
      <c r="E17">
        <v>0</v>
      </c>
      <c r="F17" s="1">
        <v>0</v>
      </c>
      <c r="G17" s="1">
        <v>0</v>
      </c>
      <c r="H17" s="24">
        <v>67.349999999999994</v>
      </c>
      <c r="I17" s="24"/>
      <c r="J17" s="1">
        <f>SUM(H17+F17)</f>
        <v>67.349999999999994</v>
      </c>
      <c r="K17" s="1">
        <f>SUM(H17+F17)*1.15</f>
        <v>77.452499999999986</v>
      </c>
      <c r="O17">
        <v>2</v>
      </c>
      <c r="P17" t="s">
        <v>0</v>
      </c>
      <c r="Q17">
        <v>1769</v>
      </c>
      <c r="R17">
        <v>0</v>
      </c>
      <c r="S17" s="1">
        <v>0</v>
      </c>
      <c r="T17" s="1">
        <v>0</v>
      </c>
      <c r="U17" s="24">
        <v>67.349999999999994</v>
      </c>
      <c r="V17" s="24"/>
      <c r="W17" s="1">
        <f>SUM(U17+S17)</f>
        <v>67.349999999999994</v>
      </c>
      <c r="X17" s="1">
        <f>SUM(U17+S17)*1.15</f>
        <v>77.452499999999986</v>
      </c>
    </row>
    <row r="18" spans="2:24" x14ac:dyDescent="0.25">
      <c r="B18">
        <v>2</v>
      </c>
      <c r="C18" t="s">
        <v>1</v>
      </c>
      <c r="D18">
        <v>1769</v>
      </c>
      <c r="E18">
        <v>0</v>
      </c>
      <c r="F18" s="1">
        <v>0</v>
      </c>
      <c r="G18" s="1">
        <v>0</v>
      </c>
      <c r="H18" s="24">
        <v>67.349999999999994</v>
      </c>
      <c r="I18" s="24"/>
      <c r="J18" s="1">
        <f>SUM(H18+F18)</f>
        <v>67.349999999999994</v>
      </c>
      <c r="K18" s="1">
        <f>SUM(H18+F18)*1.15</f>
        <v>77.452499999999986</v>
      </c>
      <c r="O18">
        <v>2</v>
      </c>
      <c r="P18" t="s">
        <v>1</v>
      </c>
      <c r="Q18">
        <v>1769</v>
      </c>
      <c r="R18">
        <v>0</v>
      </c>
      <c r="S18" s="1">
        <v>0</v>
      </c>
      <c r="T18" s="1">
        <v>0</v>
      </c>
      <c r="U18" s="24">
        <v>67.349999999999994</v>
      </c>
      <c r="V18" s="24"/>
      <c r="W18" s="1">
        <f>SUM(U18+S18)</f>
        <v>67.349999999999994</v>
      </c>
      <c r="X18" s="1">
        <f>SUM(U18+S18)*1.15</f>
        <v>77.452499999999986</v>
      </c>
    </row>
    <row r="19" spans="2:24" x14ac:dyDescent="0.25">
      <c r="B19">
        <v>5</v>
      </c>
      <c r="C19" t="s">
        <v>4</v>
      </c>
      <c r="D19">
        <v>1769</v>
      </c>
      <c r="E19">
        <v>0</v>
      </c>
      <c r="F19" s="1">
        <v>0</v>
      </c>
      <c r="G19" s="1">
        <v>0</v>
      </c>
      <c r="H19" s="24">
        <v>67.349999999999994</v>
      </c>
      <c r="I19" s="24"/>
      <c r="J19" s="1">
        <f>SUM(H19+F19)</f>
        <v>67.349999999999994</v>
      </c>
      <c r="K19" s="1">
        <f>SUM(H19+F19)*1.15</f>
        <v>77.452499999999986</v>
      </c>
      <c r="O19">
        <v>5</v>
      </c>
      <c r="P19" t="s">
        <v>4</v>
      </c>
      <c r="Q19">
        <v>1769</v>
      </c>
      <c r="R19">
        <v>0</v>
      </c>
      <c r="S19" s="1">
        <v>0</v>
      </c>
      <c r="T19" s="1">
        <v>0</v>
      </c>
      <c r="U19" s="24">
        <v>67.349999999999994</v>
      </c>
      <c r="V19" s="24"/>
      <c r="W19" s="1">
        <f>SUM(U19+S19)</f>
        <v>67.349999999999994</v>
      </c>
      <c r="X19" s="1">
        <f>SUM(U19+S19)*1.15</f>
        <v>77.452499999999986</v>
      </c>
    </row>
    <row r="20" spans="2:24" x14ac:dyDescent="0.25">
      <c r="B20" s="4">
        <v>3</v>
      </c>
      <c r="C20" s="4" t="s">
        <v>6</v>
      </c>
      <c r="D20" s="4">
        <v>1784</v>
      </c>
      <c r="E20" s="4">
        <v>15</v>
      </c>
      <c r="F20" s="5">
        <v>334.26</v>
      </c>
      <c r="G20" s="5">
        <f>F20/E20</f>
        <v>22.283999999999999</v>
      </c>
      <c r="H20" s="25">
        <v>67.349999999999994</v>
      </c>
      <c r="I20" s="25"/>
      <c r="J20" s="5">
        <f>SUM(H20+F20)</f>
        <v>401.61</v>
      </c>
      <c r="K20" s="5">
        <f>SUM(H20+F20)*1.15</f>
        <v>461.85149999999999</v>
      </c>
      <c r="L20" s="4"/>
      <c r="M20" s="17"/>
      <c r="N20" s="4"/>
      <c r="O20" s="4">
        <v>3</v>
      </c>
      <c r="P20" s="4" t="s">
        <v>6</v>
      </c>
      <c r="Q20" s="4">
        <v>1784</v>
      </c>
      <c r="R20" s="4">
        <v>15</v>
      </c>
      <c r="S20" s="5">
        <v>334.26</v>
      </c>
      <c r="T20" s="5">
        <f>S20/R20</f>
        <v>22.283999999999999</v>
      </c>
      <c r="U20" s="25">
        <v>67.349999999999994</v>
      </c>
      <c r="V20" s="25"/>
      <c r="W20" s="5">
        <f>SUM(U20+S20)</f>
        <v>401.61</v>
      </c>
      <c r="X20" s="5">
        <f>SUM(U20+S20)*1.15</f>
        <v>461.85149999999999</v>
      </c>
    </row>
    <row r="21" spans="2:24" x14ac:dyDescent="0.25">
      <c r="F21" s="1"/>
      <c r="G21" s="1"/>
      <c r="H21" s="24"/>
      <c r="I21" s="24"/>
      <c r="J21" s="1"/>
      <c r="K21" s="1"/>
      <c r="O21" s="4">
        <v>6</v>
      </c>
      <c r="P21" s="4" t="s">
        <v>33</v>
      </c>
      <c r="Q21" s="4">
        <v>1770</v>
      </c>
      <c r="R21" s="4">
        <f t="shared" ref="R21" si="2">Q21-Q20</f>
        <v>-14</v>
      </c>
      <c r="S21" s="1"/>
      <c r="T21" s="1"/>
      <c r="U21" s="24"/>
      <c r="V21" s="24"/>
      <c r="W21" s="1"/>
      <c r="X21" s="1"/>
    </row>
    <row r="22" spans="2:24" x14ac:dyDescent="0.25">
      <c r="F22" s="1"/>
      <c r="G22" s="1"/>
      <c r="H22" s="20"/>
      <c r="I22" s="20"/>
      <c r="J22" s="1"/>
      <c r="K22" s="1"/>
      <c r="O22" s="4">
        <v>4</v>
      </c>
      <c r="P22" s="31">
        <v>45658</v>
      </c>
      <c r="Q22" s="4">
        <v>1772</v>
      </c>
      <c r="R22" s="4">
        <f t="shared" ref="R22" si="3">Q22-Q21</f>
        <v>2</v>
      </c>
      <c r="S22" s="1"/>
      <c r="T22" s="1"/>
      <c r="U22" s="20"/>
      <c r="V22" s="20"/>
      <c r="W22" s="1"/>
      <c r="X22" s="1"/>
    </row>
    <row r="23" spans="2:24" ht="15.75" thickBot="1" x14ac:dyDescent="0.3">
      <c r="F23" s="1"/>
      <c r="G23" s="1"/>
      <c r="H23" s="1"/>
      <c r="S23" s="1"/>
      <c r="T23" s="1"/>
      <c r="U23" s="1"/>
    </row>
    <row r="24" spans="2:24" ht="15.75" thickBot="1" x14ac:dyDescent="0.3">
      <c r="F24" s="1"/>
      <c r="G24" s="1"/>
      <c r="H24" s="1"/>
      <c r="I24" s="12" t="s">
        <v>11</v>
      </c>
      <c r="J24" s="13">
        <f>SUM(J16:J20)</f>
        <v>-7264.4399999999987</v>
      </c>
      <c r="K24" s="14">
        <f>SUM(K16:K20)</f>
        <v>-8354.1059999999998</v>
      </c>
      <c r="S24" s="1"/>
      <c r="T24" s="1"/>
      <c r="U24" s="1"/>
      <c r="V24" s="12" t="s">
        <v>11</v>
      </c>
      <c r="W24" s="13">
        <f>SUM(W16:W20)</f>
        <v>-7264.4399999999987</v>
      </c>
      <c r="X24" s="14">
        <f>SUM(X16:X20)</f>
        <v>-8354.1059999999998</v>
      </c>
    </row>
    <row r="25" spans="2:24" x14ac:dyDescent="0.25">
      <c r="B25" s="30" t="s">
        <v>21</v>
      </c>
      <c r="C25" s="30"/>
      <c r="D25" s="30"/>
      <c r="E25" s="30"/>
      <c r="O25" s="30" t="s">
        <v>21</v>
      </c>
      <c r="P25" s="30"/>
      <c r="Q25" s="30"/>
      <c r="R25" s="30"/>
    </row>
    <row r="26" spans="2:24" x14ac:dyDescent="0.25">
      <c r="B26" s="27" t="s">
        <v>12</v>
      </c>
      <c r="C26" s="27"/>
      <c r="D26" s="7" t="s">
        <v>15</v>
      </c>
      <c r="E26" s="7" t="s">
        <v>37</v>
      </c>
      <c r="F26" s="7" t="s">
        <v>16</v>
      </c>
      <c r="G26" s="8" t="s">
        <v>17</v>
      </c>
      <c r="H26" s="8" t="s">
        <v>36</v>
      </c>
      <c r="I26" s="7" t="s">
        <v>18</v>
      </c>
      <c r="J26" s="7" t="s">
        <v>14</v>
      </c>
      <c r="K26" s="7" t="s">
        <v>5</v>
      </c>
      <c r="O26" s="27" t="s">
        <v>12</v>
      </c>
      <c r="P26" s="27"/>
      <c r="Q26" s="7" t="s">
        <v>15</v>
      </c>
      <c r="R26" s="7" t="s">
        <v>37</v>
      </c>
      <c r="S26" s="7" t="s">
        <v>16</v>
      </c>
      <c r="T26" s="8" t="s">
        <v>17</v>
      </c>
      <c r="U26" s="8" t="s">
        <v>36</v>
      </c>
      <c r="V26" s="7" t="s">
        <v>18</v>
      </c>
      <c r="W26" s="7" t="s">
        <v>14</v>
      </c>
      <c r="X26" s="7" t="s">
        <v>5</v>
      </c>
    </row>
    <row r="27" spans="2:24" x14ac:dyDescent="0.25">
      <c r="B27">
        <v>3</v>
      </c>
      <c r="C27" t="s">
        <v>9</v>
      </c>
      <c r="D27" s="1">
        <v>153.47</v>
      </c>
      <c r="E27" s="1">
        <v>67.37</v>
      </c>
      <c r="F27" s="1">
        <v>164.65</v>
      </c>
      <c r="G27" s="1">
        <f>1142.64/1.15</f>
        <v>993.60000000000014</v>
      </c>
      <c r="H27" s="1">
        <v>0</v>
      </c>
      <c r="I27" s="1">
        <f>175.77/1.15</f>
        <v>152.84347826086957</v>
      </c>
      <c r="J27" s="1">
        <f>SUM(D27:I27)</f>
        <v>1531.9334782608698</v>
      </c>
      <c r="K27" s="1">
        <f>J27*1.15</f>
        <v>1761.7235000000003</v>
      </c>
      <c r="O27">
        <v>3</v>
      </c>
      <c r="P27" t="s">
        <v>9</v>
      </c>
      <c r="Q27" s="1">
        <v>153.47</v>
      </c>
      <c r="R27" s="1">
        <v>67.37</v>
      </c>
      <c r="S27" s="1">
        <v>164.65</v>
      </c>
      <c r="T27" s="1">
        <f>1142.64/1.15</f>
        <v>993.60000000000014</v>
      </c>
      <c r="U27" s="1">
        <v>0</v>
      </c>
      <c r="V27" s="1">
        <f>175.77/1.15</f>
        <v>152.84347826086957</v>
      </c>
      <c r="W27" s="1">
        <f>SUM(Q27:V27)</f>
        <v>1531.9334782608698</v>
      </c>
      <c r="X27" s="1">
        <f>W27*1.15</f>
        <v>1761.7235000000003</v>
      </c>
    </row>
    <row r="28" spans="2:24" x14ac:dyDescent="0.25">
      <c r="B28">
        <v>2</v>
      </c>
      <c r="C28" t="s">
        <v>0</v>
      </c>
      <c r="D28" s="1">
        <v>159.97999999999999</v>
      </c>
      <c r="E28" s="1">
        <v>67.37</v>
      </c>
      <c r="F28" s="1">
        <v>164.65</v>
      </c>
      <c r="G28" s="1">
        <f t="shared" ref="G28:G31" si="4">1142.64/1.15</f>
        <v>993.60000000000014</v>
      </c>
      <c r="H28" s="3">
        <f>1757.79/1.15</f>
        <v>1528.5130434782609</v>
      </c>
      <c r="I28" s="1">
        <f>175.77/1.15</f>
        <v>152.84347826086957</v>
      </c>
      <c r="J28" s="1">
        <f t="shared" ref="J28:J29" si="5">SUM(D28:I28)</f>
        <v>3066.9565217391305</v>
      </c>
      <c r="K28" s="1">
        <f t="shared" ref="K28:K31" si="6">J28*1.15</f>
        <v>3527</v>
      </c>
      <c r="O28">
        <v>2</v>
      </c>
      <c r="P28" t="s">
        <v>0</v>
      </c>
      <c r="Q28" s="1">
        <v>159.97999999999999</v>
      </c>
      <c r="R28" s="1">
        <v>67.37</v>
      </c>
      <c r="S28" s="1">
        <v>164.65</v>
      </c>
      <c r="T28" s="1">
        <f t="shared" ref="T28:T31" si="7">1142.64/1.15</f>
        <v>993.60000000000014</v>
      </c>
      <c r="U28" s="3">
        <f>1757.79/1.15</f>
        <v>1528.5130434782609</v>
      </c>
      <c r="V28" s="1">
        <f>175.77/1.15</f>
        <v>152.84347826086957</v>
      </c>
      <c r="W28" s="1">
        <f t="shared" ref="W28:W31" si="8">SUM(Q28:V28)</f>
        <v>3066.9565217391305</v>
      </c>
      <c r="X28" s="1">
        <f t="shared" ref="X28:X31" si="9">W28*1.15</f>
        <v>3527</v>
      </c>
    </row>
    <row r="29" spans="2:24" x14ac:dyDescent="0.25">
      <c r="B29">
        <v>2</v>
      </c>
      <c r="C29" t="s">
        <v>1</v>
      </c>
      <c r="D29" s="1">
        <v>159.97999999999999</v>
      </c>
      <c r="E29" s="1">
        <v>67.37</v>
      </c>
      <c r="F29" s="1">
        <v>164.65</v>
      </c>
      <c r="G29" s="1">
        <f t="shared" si="4"/>
        <v>993.60000000000014</v>
      </c>
      <c r="H29" s="1">
        <v>0</v>
      </c>
      <c r="I29" s="1">
        <v>0</v>
      </c>
      <c r="J29" s="1">
        <f t="shared" si="5"/>
        <v>1385.6000000000001</v>
      </c>
      <c r="K29" s="1">
        <f t="shared" si="6"/>
        <v>1593.44</v>
      </c>
      <c r="O29">
        <v>2</v>
      </c>
      <c r="P29" t="s">
        <v>1</v>
      </c>
      <c r="Q29" s="1">
        <v>159.97999999999999</v>
      </c>
      <c r="R29" s="1">
        <v>67.37</v>
      </c>
      <c r="S29" s="1">
        <v>164.65</v>
      </c>
      <c r="T29" s="1">
        <f t="shared" si="7"/>
        <v>993.60000000000014</v>
      </c>
      <c r="U29" s="1">
        <v>0</v>
      </c>
      <c r="V29" s="1">
        <v>0</v>
      </c>
      <c r="W29" s="1">
        <f t="shared" si="8"/>
        <v>1385.6000000000001</v>
      </c>
      <c r="X29" s="1">
        <f t="shared" si="9"/>
        <v>1593.44</v>
      </c>
    </row>
    <row r="30" spans="2:24" x14ac:dyDescent="0.25">
      <c r="B30">
        <v>5</v>
      </c>
      <c r="C30" t="s">
        <v>4</v>
      </c>
      <c r="D30" s="1">
        <v>159.97999999999999</v>
      </c>
      <c r="E30" s="1">
        <v>67.37</v>
      </c>
      <c r="F30" s="1">
        <v>164.65</v>
      </c>
      <c r="G30" s="1">
        <f t="shared" si="4"/>
        <v>993.60000000000014</v>
      </c>
      <c r="H30" s="1">
        <v>0</v>
      </c>
      <c r="I30" s="1">
        <v>0</v>
      </c>
      <c r="J30" s="1">
        <f t="shared" ref="J30" si="10">SUM(D30:I30)</f>
        <v>1385.6000000000001</v>
      </c>
      <c r="K30" s="1">
        <f t="shared" si="6"/>
        <v>1593.44</v>
      </c>
      <c r="O30">
        <v>5</v>
      </c>
      <c r="P30" t="s">
        <v>4</v>
      </c>
      <c r="Q30" s="1">
        <v>159.97999999999999</v>
      </c>
      <c r="R30" s="1">
        <v>67.37</v>
      </c>
      <c r="S30" s="1">
        <v>164.65</v>
      </c>
      <c r="T30" s="1">
        <f t="shared" si="7"/>
        <v>993.60000000000014</v>
      </c>
      <c r="U30" s="1">
        <v>0</v>
      </c>
      <c r="V30" s="1">
        <v>0</v>
      </c>
      <c r="W30" s="1">
        <f t="shared" si="8"/>
        <v>1385.6000000000001</v>
      </c>
      <c r="X30" s="1">
        <f t="shared" si="9"/>
        <v>1593.44</v>
      </c>
    </row>
    <row r="31" spans="2:24" x14ac:dyDescent="0.25">
      <c r="B31" s="4">
        <v>3</v>
      </c>
      <c r="C31" s="4" t="s">
        <v>6</v>
      </c>
      <c r="D31" s="5">
        <v>218.16</v>
      </c>
      <c r="E31" s="5">
        <v>67.37</v>
      </c>
      <c r="F31" s="5">
        <v>164.65</v>
      </c>
      <c r="G31" s="5">
        <f t="shared" si="4"/>
        <v>993.60000000000014</v>
      </c>
      <c r="H31" s="5">
        <v>0</v>
      </c>
      <c r="I31" s="5">
        <v>0</v>
      </c>
      <c r="J31" s="5">
        <f t="shared" ref="J31" si="11">SUM(D31:I31)</f>
        <v>1443.7800000000002</v>
      </c>
      <c r="K31" s="5">
        <f t="shared" si="6"/>
        <v>1660.3470000000002</v>
      </c>
      <c r="L31" s="4"/>
      <c r="M31" s="17"/>
      <c r="N31" s="4"/>
      <c r="O31" s="4">
        <v>3</v>
      </c>
      <c r="P31" s="4" t="s">
        <v>6</v>
      </c>
      <c r="Q31" s="5">
        <v>218.16</v>
      </c>
      <c r="R31" s="5">
        <v>67.37</v>
      </c>
      <c r="S31" s="5">
        <v>164.65</v>
      </c>
      <c r="T31" s="5">
        <f t="shared" si="7"/>
        <v>993.60000000000014</v>
      </c>
      <c r="U31" s="5">
        <v>0</v>
      </c>
      <c r="V31" s="5">
        <v>0</v>
      </c>
      <c r="W31" s="5">
        <f t="shared" si="8"/>
        <v>1443.7800000000002</v>
      </c>
      <c r="X31" s="5">
        <f t="shared" si="9"/>
        <v>1660.3470000000002</v>
      </c>
    </row>
    <row r="32" spans="2:24" x14ac:dyDescent="0.25">
      <c r="B32" s="4"/>
      <c r="C32" s="4"/>
      <c r="D32" s="5"/>
      <c r="E32" s="5"/>
      <c r="F32" s="5"/>
      <c r="G32" s="5"/>
      <c r="H32" s="5"/>
      <c r="I32" s="5"/>
      <c r="J32" s="5"/>
      <c r="K32" s="5"/>
      <c r="L32" s="4"/>
      <c r="M32" s="17"/>
      <c r="N32" s="4"/>
      <c r="O32" s="4"/>
      <c r="P32" s="4"/>
      <c r="Q32" s="5"/>
      <c r="R32" s="5"/>
      <c r="S32" s="5"/>
      <c r="T32" s="5"/>
      <c r="U32" s="5"/>
      <c r="V32" s="5"/>
      <c r="W32" s="5"/>
      <c r="X32" s="5"/>
    </row>
    <row r="33" spans="2:24" x14ac:dyDescent="0.25">
      <c r="D33" s="1"/>
      <c r="E33" s="1"/>
      <c r="F33" s="1"/>
      <c r="G33" s="1"/>
      <c r="H33" s="1"/>
      <c r="I33" s="1"/>
      <c r="J33" s="1"/>
      <c r="K33" s="1"/>
      <c r="Q33" s="1"/>
      <c r="R33" s="1"/>
      <c r="S33" s="1"/>
      <c r="T33" s="1"/>
      <c r="U33" s="1"/>
      <c r="V33" s="1"/>
      <c r="W33" s="1"/>
      <c r="X33" s="1"/>
    </row>
    <row r="34" spans="2:24" ht="15.75" thickBot="1" x14ac:dyDescent="0.3">
      <c r="F34" s="1"/>
      <c r="G34" s="1"/>
      <c r="H34" s="1"/>
      <c r="S34" s="1"/>
      <c r="T34" s="1"/>
      <c r="U34" s="1"/>
    </row>
    <row r="35" spans="2:24" ht="15.75" thickBot="1" x14ac:dyDescent="0.3">
      <c r="F35" s="1"/>
      <c r="G35" s="1"/>
      <c r="H35" s="1"/>
      <c r="I35" s="12" t="s">
        <v>11</v>
      </c>
      <c r="J35" s="10">
        <f>SUM(J27:J31)</f>
        <v>8813.8700000000008</v>
      </c>
      <c r="K35" s="11">
        <f>SUM(K27:K31)</f>
        <v>10135.950500000001</v>
      </c>
      <c r="S35" s="1"/>
      <c r="T35" s="1"/>
      <c r="U35" s="1"/>
      <c r="V35" s="12" t="s">
        <v>11</v>
      </c>
      <c r="W35" s="10">
        <f>SUM(W27:W31)</f>
        <v>8813.8700000000008</v>
      </c>
      <c r="X35" s="11">
        <f>SUM(X27:X31)</f>
        <v>10135.950500000001</v>
      </c>
    </row>
    <row r="37" spans="2:24" x14ac:dyDescent="0.25">
      <c r="B37" s="29" t="s">
        <v>23</v>
      </c>
      <c r="C37" s="29"/>
      <c r="D37" s="29"/>
      <c r="E37" s="29"/>
      <c r="F37" s="6"/>
      <c r="G37" s="6"/>
      <c r="H37" s="6"/>
      <c r="I37" s="6"/>
      <c r="J37" s="7" t="s">
        <v>14</v>
      </c>
      <c r="K37" s="7" t="s">
        <v>5</v>
      </c>
      <c r="O37" s="29" t="s">
        <v>23</v>
      </c>
      <c r="P37" s="29"/>
      <c r="Q37" s="29"/>
      <c r="R37" s="29"/>
      <c r="S37" s="6"/>
      <c r="T37" s="6"/>
      <c r="U37" s="6"/>
      <c r="V37" s="6"/>
      <c r="W37" s="7" t="s">
        <v>14</v>
      </c>
      <c r="X37" s="7" t="s">
        <v>5</v>
      </c>
    </row>
    <row r="38" spans="2:24" x14ac:dyDescent="0.25">
      <c r="B38">
        <v>3</v>
      </c>
      <c r="C38" s="9" t="s">
        <v>24</v>
      </c>
      <c r="J38" s="3">
        <f>SUM(J27+J16+J5)</f>
        <v>-6699.0165217391295</v>
      </c>
      <c r="K38" s="3">
        <f>J38*1.15</f>
        <v>-7703.8689999999988</v>
      </c>
      <c r="O38">
        <v>3</v>
      </c>
      <c r="P38" s="9" t="s">
        <v>24</v>
      </c>
      <c r="W38" s="3">
        <f>SUM(W27+W16+W5)</f>
        <v>-6699.0165217391295</v>
      </c>
      <c r="X38" s="3">
        <f>W38*1.15</f>
        <v>-7703.8689999999988</v>
      </c>
    </row>
    <row r="39" spans="2:24" x14ac:dyDescent="0.25">
      <c r="B39">
        <v>2</v>
      </c>
      <c r="C39" s="9" t="s">
        <v>25</v>
      </c>
      <c r="J39" s="3">
        <f>SUM(J28+J17+J6)+J38</f>
        <v>-3053.9399999999991</v>
      </c>
      <c r="K39" s="3">
        <f>J39*1.15</f>
        <v>-3512.0309999999986</v>
      </c>
      <c r="O39">
        <v>2</v>
      </c>
      <c r="P39" s="9" t="s">
        <v>25</v>
      </c>
      <c r="W39" s="3">
        <f>SUM(W28+W17+W6)+W38</f>
        <v>-3053.9399999999991</v>
      </c>
      <c r="X39" s="3">
        <f>W39*1.15</f>
        <v>-3512.0309999999986</v>
      </c>
    </row>
    <row r="40" spans="2:24" x14ac:dyDescent="0.25">
      <c r="B40">
        <v>2</v>
      </c>
      <c r="C40" s="9" t="s">
        <v>26</v>
      </c>
      <c r="J40" s="3">
        <f>SUM(J29+J18+J7)+J39</f>
        <v>-950.93999999999915</v>
      </c>
      <c r="K40" s="3">
        <f t="shared" ref="K40:K41" si="12">J40*1.15</f>
        <v>-1093.580999999999</v>
      </c>
      <c r="O40">
        <v>2</v>
      </c>
      <c r="P40" s="9" t="s">
        <v>26</v>
      </c>
      <c r="W40" s="3">
        <f>SUM(W29+W18+W7)+W39</f>
        <v>-1253.7201047120411</v>
      </c>
      <c r="X40" s="3">
        <f t="shared" ref="X40" si="13">W40*1.15</f>
        <v>-1441.7781204188473</v>
      </c>
    </row>
    <row r="41" spans="2:24" x14ac:dyDescent="0.25">
      <c r="B41">
        <v>5</v>
      </c>
      <c r="C41" s="9" t="s">
        <v>27</v>
      </c>
      <c r="J41" s="1">
        <f>SUM(J30+J19+J8)+J40</f>
        <v>370.89000000000078</v>
      </c>
      <c r="K41" s="1">
        <f t="shared" si="12"/>
        <v>426.52350000000087</v>
      </c>
      <c r="O41">
        <v>5</v>
      </c>
      <c r="P41" s="9" t="s">
        <v>27</v>
      </c>
      <c r="W41" s="1">
        <f>SUM(W30+W19+W8)+W40</f>
        <v>370.88601469094397</v>
      </c>
      <c r="X41" s="1">
        <f t="shared" ref="X41:X42" si="14">W41*1.15</f>
        <v>426.51891689458552</v>
      </c>
    </row>
    <row r="42" spans="2:24" x14ac:dyDescent="0.25">
      <c r="B42" s="4">
        <v>3</v>
      </c>
      <c r="C42" s="15" t="s">
        <v>28</v>
      </c>
      <c r="D42" s="4"/>
      <c r="E42" s="4"/>
      <c r="F42" s="4"/>
      <c r="G42" s="4"/>
      <c r="H42" s="4"/>
      <c r="I42" s="4"/>
      <c r="J42" s="5">
        <f>SUM(J31+J20+J9)</f>
        <v>4312.84</v>
      </c>
      <c r="K42" s="5">
        <f>SUM(K31+K20+K9)</f>
        <v>4959.7659999999996</v>
      </c>
      <c r="L42" s="4"/>
      <c r="M42" s="17"/>
      <c r="N42" s="4"/>
      <c r="O42" s="4">
        <v>3</v>
      </c>
      <c r="P42" s="15" t="s">
        <v>28</v>
      </c>
      <c r="Q42" s="4"/>
      <c r="R42" s="4"/>
      <c r="S42" s="4"/>
      <c r="T42" s="4"/>
      <c r="U42" s="4"/>
      <c r="V42" s="4"/>
      <c r="W42" s="5">
        <f>SUM(W31+W20+W9)</f>
        <v>2023.101641791045</v>
      </c>
      <c r="X42" s="5">
        <f t="shared" si="14"/>
        <v>2326.5668880597018</v>
      </c>
    </row>
    <row r="46" spans="2:24" x14ac:dyDescent="0.25">
      <c r="O46" s="29" t="s">
        <v>29</v>
      </c>
      <c r="P46" s="29"/>
      <c r="Q46" s="29"/>
      <c r="R46" s="29"/>
      <c r="S46" s="29"/>
      <c r="T46" s="29"/>
      <c r="U46" s="29"/>
      <c r="V46" s="29"/>
      <c r="W46" s="29"/>
      <c r="X46" s="29"/>
    </row>
    <row r="47" spans="2:24" x14ac:dyDescent="0.25">
      <c r="O47" s="28" t="s">
        <v>24</v>
      </c>
      <c r="P47" s="28"/>
      <c r="Q47" s="28"/>
      <c r="R47" s="28"/>
      <c r="S47" s="28"/>
      <c r="T47" s="28"/>
      <c r="U47" s="16"/>
      <c r="W47" t="s">
        <v>32</v>
      </c>
      <c r="X47" s="1">
        <v>0</v>
      </c>
    </row>
    <row r="48" spans="2:24" x14ac:dyDescent="0.25">
      <c r="O48" s="28" t="s">
        <v>25</v>
      </c>
      <c r="P48" s="28"/>
      <c r="Q48" s="28"/>
      <c r="R48" s="28"/>
      <c r="S48" s="28"/>
      <c r="T48" s="28"/>
      <c r="U48" s="16"/>
      <c r="W48" t="s">
        <v>32</v>
      </c>
      <c r="X48" s="1">
        <v>0</v>
      </c>
    </row>
    <row r="49" spans="15:24" x14ac:dyDescent="0.25">
      <c r="O49" s="28" t="s">
        <v>26</v>
      </c>
      <c r="P49" s="28"/>
      <c r="Q49" s="28"/>
      <c r="R49" s="28"/>
      <c r="S49" s="28"/>
      <c r="T49" s="28"/>
      <c r="U49" s="16"/>
      <c r="W49" t="s">
        <v>32</v>
      </c>
      <c r="X49" s="1">
        <v>0</v>
      </c>
    </row>
    <row r="50" spans="15:24" x14ac:dyDescent="0.25">
      <c r="O50" s="28" t="s">
        <v>27</v>
      </c>
      <c r="P50" s="28"/>
      <c r="Q50" s="28"/>
      <c r="R50" s="28"/>
      <c r="S50" s="28"/>
      <c r="T50" s="28"/>
      <c r="U50" s="16"/>
      <c r="W50" t="s">
        <v>30</v>
      </c>
      <c r="X50" s="1">
        <v>426.5</v>
      </c>
    </row>
    <row r="51" spans="15:24" x14ac:dyDescent="0.25">
      <c r="O51" s="26" t="s">
        <v>28</v>
      </c>
      <c r="P51" s="26"/>
      <c r="Q51" s="26"/>
      <c r="R51" s="26"/>
      <c r="S51" s="18" t="s">
        <v>38</v>
      </c>
      <c r="T51" s="19"/>
      <c r="U51" s="2"/>
      <c r="W51" s="4" t="s">
        <v>31</v>
      </c>
      <c r="X51" s="5">
        <f>X42-U28</f>
        <v>798.0538445814409</v>
      </c>
    </row>
    <row r="52" spans="15:24" x14ac:dyDescent="0.25">
      <c r="O52" s="26" t="s">
        <v>34</v>
      </c>
      <c r="P52" s="26"/>
      <c r="Q52" s="26"/>
      <c r="R52" s="26"/>
      <c r="S52" s="26"/>
      <c r="T52" s="26"/>
      <c r="U52" s="26"/>
      <c r="V52" s="4"/>
      <c r="W52" s="4" t="s">
        <v>35</v>
      </c>
      <c r="X52" s="5">
        <v>0</v>
      </c>
    </row>
  </sheetData>
  <mergeCells count="49">
    <mergeCell ref="B15:C15"/>
    <mergeCell ref="B26:C26"/>
    <mergeCell ref="H18:I18"/>
    <mergeCell ref="H19:I19"/>
    <mergeCell ref="H15:I15"/>
    <mergeCell ref="H21:I21"/>
    <mergeCell ref="B37:E37"/>
    <mergeCell ref="O37:R37"/>
    <mergeCell ref="O46:X46"/>
    <mergeCell ref="O3:R3"/>
    <mergeCell ref="O14:R14"/>
    <mergeCell ref="O25:R25"/>
    <mergeCell ref="B25:E25"/>
    <mergeCell ref="B14:E14"/>
    <mergeCell ref="B3:E3"/>
    <mergeCell ref="H20:I20"/>
    <mergeCell ref="H16:I16"/>
    <mergeCell ref="H17:I17"/>
    <mergeCell ref="O26:P26"/>
    <mergeCell ref="O15:P15"/>
    <mergeCell ref="O4:P4"/>
    <mergeCell ref="B4:C4"/>
    <mergeCell ref="O51:R51"/>
    <mergeCell ref="O52:U52"/>
    <mergeCell ref="U15:V15"/>
    <mergeCell ref="U16:V16"/>
    <mergeCell ref="U17:V17"/>
    <mergeCell ref="U18:V18"/>
    <mergeCell ref="U19:V19"/>
    <mergeCell ref="O47:T47"/>
    <mergeCell ref="O48:T48"/>
    <mergeCell ref="O49:T49"/>
    <mergeCell ref="O50:T50"/>
    <mergeCell ref="U21:V21"/>
    <mergeCell ref="H4:I4"/>
    <mergeCell ref="U10:V10"/>
    <mergeCell ref="H10:I10"/>
    <mergeCell ref="U4:V4"/>
    <mergeCell ref="U20:V20"/>
    <mergeCell ref="U9:V9"/>
    <mergeCell ref="U8:V8"/>
    <mergeCell ref="U7:V7"/>
    <mergeCell ref="U6:V6"/>
    <mergeCell ref="U5:V5"/>
    <mergeCell ref="H5:I5"/>
    <mergeCell ref="H6:I6"/>
    <mergeCell ref="H7:I7"/>
    <mergeCell ref="H8:I8"/>
    <mergeCell ref="H9:I9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2D167-3B2A-4A83-B14E-D6F6B25DACCC}">
  <dimension ref="B2:M19"/>
  <sheetViews>
    <sheetView workbookViewId="0">
      <selection activeCell="N13" sqref="N13"/>
    </sheetView>
  </sheetViews>
  <sheetFormatPr defaultRowHeight="15" x14ac:dyDescent="0.25"/>
  <cols>
    <col min="1" max="1" width="3.28515625" customWidth="1"/>
    <col min="2" max="2" width="9.7109375" bestFit="1" customWidth="1"/>
    <col min="3" max="4" width="15" customWidth="1"/>
    <col min="5" max="5" width="14.42578125" customWidth="1"/>
    <col min="6" max="6" width="11" customWidth="1"/>
    <col min="7" max="7" width="16.28515625" customWidth="1"/>
    <col min="8" max="8" width="12" bestFit="1" customWidth="1"/>
    <col min="9" max="11" width="9.28515625" bestFit="1" customWidth="1"/>
    <col min="12" max="12" width="13.42578125" customWidth="1"/>
    <col min="13" max="13" width="11.5703125" bestFit="1" customWidth="1"/>
  </cols>
  <sheetData>
    <row r="2" spans="2:13" x14ac:dyDescent="0.25">
      <c r="B2" s="6" t="s">
        <v>41</v>
      </c>
      <c r="C2" s="6" t="s">
        <v>42</v>
      </c>
      <c r="D2" s="6" t="s">
        <v>40</v>
      </c>
      <c r="E2" s="6" t="s">
        <v>43</v>
      </c>
      <c r="F2" s="6" t="s">
        <v>46</v>
      </c>
      <c r="G2" s="7" t="s">
        <v>15</v>
      </c>
      <c r="H2" s="7" t="s">
        <v>37</v>
      </c>
      <c r="I2" s="7" t="s">
        <v>16</v>
      </c>
      <c r="J2" s="8" t="s">
        <v>17</v>
      </c>
      <c r="K2" s="7" t="s">
        <v>18</v>
      </c>
      <c r="L2" s="7" t="s">
        <v>44</v>
      </c>
      <c r="M2" s="7" t="s">
        <v>45</v>
      </c>
    </row>
    <row r="3" spans="2:13" x14ac:dyDescent="0.25">
      <c r="B3" t="s">
        <v>9</v>
      </c>
      <c r="C3" s="1">
        <v>0</v>
      </c>
      <c r="D3" s="1">
        <v>71.739999999999995</v>
      </c>
      <c r="E3" s="1">
        <v>0</v>
      </c>
      <c r="F3" s="1">
        <v>67.349999999999994</v>
      </c>
      <c r="G3" s="1">
        <v>153.47</v>
      </c>
      <c r="H3" s="1">
        <v>67.37</v>
      </c>
      <c r="I3" s="1">
        <v>164.65</v>
      </c>
      <c r="J3" s="1">
        <f>1142.64/1.15</f>
        <v>993.60000000000014</v>
      </c>
      <c r="K3" s="1">
        <f>175.77/1.15</f>
        <v>152.84347826086957</v>
      </c>
      <c r="L3" s="1">
        <f t="shared" ref="L3:L6" si="0">SUM(C3:J3)</f>
        <v>1518.18</v>
      </c>
      <c r="M3" s="5">
        <f>L3*1.15</f>
        <v>1745.9069999999999</v>
      </c>
    </row>
    <row r="4" spans="2:13" x14ac:dyDescent="0.25">
      <c r="B4" t="s">
        <v>0</v>
      </c>
      <c r="C4" s="1">
        <v>439.03</v>
      </c>
      <c r="D4" s="1">
        <v>71.739999999999995</v>
      </c>
      <c r="E4" s="1">
        <v>0</v>
      </c>
      <c r="F4" s="1">
        <v>67.349999999999994</v>
      </c>
      <c r="G4" s="1">
        <v>159.97999999999999</v>
      </c>
      <c r="H4" s="1">
        <v>67.37</v>
      </c>
      <c r="I4" s="1">
        <v>164.65</v>
      </c>
      <c r="J4" s="1">
        <f t="shared" ref="J4:J7" si="1">1142.64/1.15</f>
        <v>993.60000000000014</v>
      </c>
      <c r="K4" s="1">
        <f>175.77/1.15</f>
        <v>152.84347826086957</v>
      </c>
      <c r="L4" s="1">
        <f t="shared" si="0"/>
        <v>1963.7200000000003</v>
      </c>
      <c r="M4" s="5">
        <f t="shared" ref="M4:M7" si="2">L4*1.15</f>
        <v>2258.2780000000002</v>
      </c>
    </row>
    <row r="5" spans="2:13" x14ac:dyDescent="0.25">
      <c r="B5" t="s">
        <v>1</v>
      </c>
      <c r="C5" s="1">
        <v>275.52989528795808</v>
      </c>
      <c r="D5" s="1">
        <v>71.739999999999995</v>
      </c>
      <c r="E5" s="1">
        <v>0</v>
      </c>
      <c r="F5" s="1">
        <v>67.349999999999994</v>
      </c>
      <c r="G5" s="1">
        <v>159.97999999999999</v>
      </c>
      <c r="H5" s="1">
        <v>67.37</v>
      </c>
      <c r="I5" s="1">
        <v>164.65</v>
      </c>
      <c r="J5" s="1">
        <f t="shared" si="1"/>
        <v>993.60000000000014</v>
      </c>
      <c r="K5" s="1">
        <v>0</v>
      </c>
      <c r="L5" s="1">
        <f t="shared" si="0"/>
        <v>1800.2198952879583</v>
      </c>
      <c r="M5" s="5">
        <f t="shared" si="2"/>
        <v>2070.2528795811518</v>
      </c>
    </row>
    <row r="6" spans="2:13" x14ac:dyDescent="0.25">
      <c r="B6" t="s">
        <v>4</v>
      </c>
      <c r="C6" s="1">
        <v>99.916119402985075</v>
      </c>
      <c r="D6" s="1">
        <v>71.739999999999995</v>
      </c>
      <c r="E6" s="1">
        <v>0</v>
      </c>
      <c r="F6" s="1">
        <v>67.349999999999994</v>
      </c>
      <c r="G6" s="1">
        <v>159.97999999999999</v>
      </c>
      <c r="H6" s="1">
        <v>67.37</v>
      </c>
      <c r="I6" s="1">
        <v>164.65</v>
      </c>
      <c r="J6" s="1">
        <f t="shared" si="1"/>
        <v>993.60000000000014</v>
      </c>
      <c r="K6" s="1">
        <v>0</v>
      </c>
      <c r="L6" s="1">
        <f t="shared" si="0"/>
        <v>1624.6061194029853</v>
      </c>
      <c r="M6" s="5">
        <f t="shared" si="2"/>
        <v>1868.2970373134331</v>
      </c>
    </row>
    <row r="7" spans="2:13" x14ac:dyDescent="0.25">
      <c r="B7" t="s">
        <v>6</v>
      </c>
      <c r="C7" s="1">
        <v>105.97164179104477</v>
      </c>
      <c r="D7" s="1">
        <v>71.739999999999995</v>
      </c>
      <c r="E7" s="1">
        <v>334.26</v>
      </c>
      <c r="F7" s="1">
        <v>401.61</v>
      </c>
      <c r="G7" s="1">
        <v>218.16</v>
      </c>
      <c r="H7" s="1">
        <v>67.37</v>
      </c>
      <c r="I7" s="1">
        <v>164.65</v>
      </c>
      <c r="J7" s="1">
        <f t="shared" si="1"/>
        <v>993.60000000000014</v>
      </c>
      <c r="K7" s="1">
        <v>0</v>
      </c>
      <c r="L7" s="1">
        <f>SUM(C7:J7)</f>
        <v>2357.3616417910453</v>
      </c>
      <c r="M7" s="5">
        <f t="shared" si="2"/>
        <v>2710.9658880597017</v>
      </c>
    </row>
    <row r="8" spans="2:13" x14ac:dyDescent="0.25">
      <c r="B8" s="4"/>
    </row>
    <row r="9" spans="2:13" x14ac:dyDescent="0.25">
      <c r="K9" s="4" t="s">
        <v>52</v>
      </c>
      <c r="L9" s="5">
        <f>SUM(L3:L7)</f>
        <v>9264.0876564819882</v>
      </c>
      <c r="M9" s="5">
        <f>SUM(M3:M7)</f>
        <v>10653.700804954286</v>
      </c>
    </row>
    <row r="11" spans="2:13" s="22" customFormat="1" x14ac:dyDescent="0.25"/>
    <row r="13" spans="2:13" x14ac:dyDescent="0.25">
      <c r="B13" s="6" t="s">
        <v>53</v>
      </c>
      <c r="C13" s="6"/>
      <c r="D13" s="6" t="s">
        <v>50</v>
      </c>
      <c r="E13" s="6" t="s">
        <v>51</v>
      </c>
    </row>
    <row r="14" spans="2:13" x14ac:dyDescent="0.25">
      <c r="B14" t="s">
        <v>54</v>
      </c>
      <c r="E14" s="1">
        <f>SUM(M3:M7)</f>
        <v>10653.700804954286</v>
      </c>
    </row>
    <row r="15" spans="2:13" x14ac:dyDescent="0.25">
      <c r="B15" t="s">
        <v>55</v>
      </c>
      <c r="D15" s="1">
        <v>-1757.79</v>
      </c>
    </row>
    <row r="16" spans="2:13" x14ac:dyDescent="0.25">
      <c r="B16" t="s">
        <v>47</v>
      </c>
      <c r="D16" s="1">
        <v>-426.5</v>
      </c>
      <c r="G16" s="1"/>
    </row>
    <row r="17" spans="2:5" x14ac:dyDescent="0.25">
      <c r="B17" t="s">
        <v>48</v>
      </c>
      <c r="D17" s="1">
        <v>-1000</v>
      </c>
    </row>
    <row r="19" spans="2:5" x14ac:dyDescent="0.25">
      <c r="B19" t="s">
        <v>49</v>
      </c>
      <c r="C19" s="21"/>
      <c r="E19" s="1">
        <f>SUM(E14)+SUM(D15:D17)</f>
        <v>7469.4108049542856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2025-11-25T12:44:21Z</dcterms:created>
  <dcterms:modified xsi:type="dcterms:W3CDTF">2026-01-04T14:40:20Z</dcterms:modified>
</cp:coreProperties>
</file>