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wald\Downloads\"/>
    </mc:Choice>
  </mc:AlternateContent>
  <xr:revisionPtr revIDLastSave="0" documentId="13_ncr:1_{1B08B79F-E2C9-4095-A3FE-B1C6B20EFAD0}" xr6:coauthVersionLast="47" xr6:coauthVersionMax="47" xr10:uidLastSave="{00000000-0000-0000-0000-000000000000}"/>
  <bookViews>
    <workbookView xWindow="22932" yWindow="-192" windowWidth="23256" windowHeight="12456" xr2:uid="{00000000-000D-0000-FFFF-FFFF00000000}"/>
  </bookViews>
  <sheets>
    <sheet name="Quot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3" i="2" l="1"/>
  <c r="H30" i="2"/>
  <c r="H20" i="2"/>
  <c r="H15" i="2"/>
  <c r="H16" i="2"/>
  <c r="H14" i="2"/>
  <c r="H354" i="2"/>
  <c r="H370" i="2"/>
  <c r="H371" i="2"/>
  <c r="H374" i="2"/>
  <c r="H373" i="2"/>
  <c r="H359" i="2"/>
  <c r="H358" i="2"/>
  <c r="H352" i="2"/>
  <c r="H349" i="2"/>
  <c r="H546" i="2"/>
  <c r="H547" i="2"/>
  <c r="H548" i="2"/>
  <c r="H549" i="2"/>
  <c r="H313" i="2"/>
  <c r="H434" i="2"/>
  <c r="H433" i="2"/>
  <c r="H448" i="2"/>
  <c r="J523" i="2"/>
  <c r="J530" i="2"/>
  <c r="J525" i="2"/>
  <c r="H525" i="2" s="1"/>
  <c r="J526" i="2"/>
  <c r="J527" i="2"/>
  <c r="J524" i="2"/>
  <c r="J522" i="2"/>
  <c r="E454" i="2"/>
  <c r="E455" i="2"/>
  <c r="E456" i="2"/>
  <c r="E457" i="2"/>
  <c r="E458" i="2"/>
  <c r="E459" i="2"/>
  <c r="E460" i="2"/>
  <c r="E461" i="2"/>
  <c r="E462" i="2"/>
  <c r="E463" i="2"/>
  <c r="E464" i="2"/>
  <c r="H464" i="2" s="1"/>
  <c r="E522" i="2"/>
  <c r="E523" i="2"/>
  <c r="H523" i="2" s="1"/>
  <c r="E524" i="2"/>
  <c r="E525" i="2"/>
  <c r="E526" i="2"/>
  <c r="H526" i="2" s="1"/>
  <c r="E527" i="2"/>
  <c r="H527" i="2" s="1"/>
  <c r="E528" i="2"/>
  <c r="J528" i="2" s="1"/>
  <c r="E530" i="2"/>
  <c r="H530" i="2" s="1"/>
  <c r="E529" i="2"/>
  <c r="H529" i="2" s="1"/>
  <c r="E30" i="2"/>
  <c r="E31" i="2" s="1"/>
  <c r="F33" i="2" s="1"/>
  <c r="E20" i="2"/>
  <c r="E15" i="2"/>
  <c r="E16" i="2"/>
  <c r="E14" i="2"/>
  <c r="G51" i="2"/>
  <c r="G267" i="2"/>
  <c r="G318" i="2"/>
  <c r="L5" i="2"/>
  <c r="E516" i="2"/>
  <c r="F518" i="2" s="1"/>
  <c r="G518" i="2" s="1"/>
  <c r="E551" i="2"/>
  <c r="F553" i="2" s="1"/>
  <c r="G553" i="2" s="1"/>
  <c r="E508" i="2"/>
  <c r="E504" i="2"/>
  <c r="E480" i="2"/>
  <c r="E493" i="2"/>
  <c r="E497" i="2"/>
  <c r="E407" i="2"/>
  <c r="E415" i="2"/>
  <c r="E423" i="2"/>
  <c r="E428" i="2"/>
  <c r="E429" i="2" s="1"/>
  <c r="E435" i="2"/>
  <c r="E333" i="2"/>
  <c r="E309" i="2"/>
  <c r="E316" i="2"/>
  <c r="E285" i="2"/>
  <c r="E274" i="2"/>
  <c r="E265" i="2"/>
  <c r="E251" i="2"/>
  <c r="E244" i="2"/>
  <c r="E215" i="2"/>
  <c r="E224" i="2"/>
  <c r="E234" i="2"/>
  <c r="E200" i="2"/>
  <c r="E182" i="2"/>
  <c r="E146" i="2"/>
  <c r="E160" i="2"/>
  <c r="E173" i="2"/>
  <c r="E168" i="2"/>
  <c r="E129" i="2"/>
  <c r="E112" i="2"/>
  <c r="E120" i="2"/>
  <c r="E88" i="2"/>
  <c r="E80" i="2"/>
  <c r="E445" i="2"/>
  <c r="E451" i="2"/>
  <c r="E395" i="2"/>
  <c r="E396" i="2" s="1"/>
  <c r="F398" i="2" s="1"/>
  <c r="G398" i="2" s="1"/>
  <c r="E384" i="2"/>
  <c r="E379" i="2"/>
  <c r="E339" i="2"/>
  <c r="E349" i="2"/>
  <c r="E360" i="2"/>
  <c r="H524" i="2" l="1"/>
  <c r="H7" i="2"/>
  <c r="E465" i="2"/>
  <c r="F467" i="2" s="1"/>
  <c r="G467" i="2" s="1"/>
  <c r="E531" i="2"/>
  <c r="F533" i="2" s="1"/>
  <c r="G533" i="2" s="1"/>
  <c r="E22" i="2"/>
  <c r="F24" i="2" s="1"/>
  <c r="G33" i="2"/>
  <c r="F510" i="2"/>
  <c r="G510" i="2" s="1"/>
  <c r="F499" i="2"/>
  <c r="G499" i="2" s="1"/>
  <c r="E416" i="2"/>
  <c r="F437" i="2" s="1"/>
  <c r="G437" i="2" s="1"/>
  <c r="E286" i="2"/>
  <c r="F288" i="2" s="1"/>
  <c r="G288" i="2" s="1"/>
  <c r="F236" i="2"/>
  <c r="G236" i="2" s="1"/>
  <c r="E252" i="2"/>
  <c r="F202" i="2"/>
  <c r="G202" i="2" s="1"/>
  <c r="E161" i="2"/>
  <c r="F175" i="2" s="1"/>
  <c r="G175" i="2" s="1"/>
  <c r="E121" i="2"/>
  <c r="F135" i="2" s="1"/>
  <c r="G135" i="2" s="1"/>
  <c r="F94" i="2"/>
  <c r="G94" i="2" s="1"/>
  <c r="E361" i="2"/>
  <c r="F386" i="2" s="1"/>
  <c r="G386" i="2" s="1"/>
  <c r="G24" i="2" l="1"/>
  <c r="F7" i="2"/>
  <c r="G7" i="2"/>
  <c r="L6" i="2" l="1"/>
  <c r="L10" i="2" s="1"/>
  <c r="L11" i="2" s="1"/>
</calcChain>
</file>

<file path=xl/sharedStrings.xml><?xml version="1.0" encoding="utf-8"?>
<sst xmlns="http://schemas.openxmlformats.org/spreadsheetml/2006/main" count="804" uniqueCount="420">
  <si>
    <t>MATERIALS</t>
  </si>
  <si>
    <t>GEYSERS</t>
  </si>
  <si>
    <t>250 LITRE SOLARTECH GEYSER</t>
  </si>
  <si>
    <t>EA</t>
  </si>
  <si>
    <t>FLAT PLATE COLLECTOR WITH STAND (250L GEYSER)</t>
  </si>
  <si>
    <t>MOUNTING BRACKETS AND SUNDRIES</t>
  </si>
  <si>
    <t>VALVES / VACUUM BREAKERS / GLYCOL &amp; SUNDRIES</t>
  </si>
  <si>
    <t>SOLAR TEMPERING VALVES (SANS1016)</t>
  </si>
  <si>
    <t>Subtotal GEYSERS</t>
  </si>
  <si>
    <t>SANITARYWARE - FITTINGS</t>
  </si>
  <si>
    <t>MED OVAL BATH WITH POP UP WASTE</t>
  </si>
  <si>
    <t>MED DROP IN BASIN WITH POP UP WASTE</t>
  </si>
  <si>
    <t>DLX WALL MOUNTED TOILET COMPLETE</t>
  </si>
  <si>
    <t>STAINLESS STEEL PREP BOWL</t>
  </si>
  <si>
    <t>Subtotal SANITARYWARE - FITTINGS</t>
  </si>
  <si>
    <t>SANITARYWARE - TAPS</t>
  </si>
  <si>
    <t>MED BATH MIXER</t>
  </si>
  <si>
    <t>MED BASIN MIXER</t>
  </si>
  <si>
    <t>MED SHOWER ARM</t>
  </si>
  <si>
    <t>MED SHOWER ROSE</t>
  </si>
  <si>
    <t>MED SHOWER MIXER</t>
  </si>
  <si>
    <t>15MM PREP BOWL MIXER  -  STD</t>
  </si>
  <si>
    <t>STD SINK MIXER</t>
  </si>
  <si>
    <t>15mm EXTENSION PIECE (059)</t>
  </si>
  <si>
    <t>PR</t>
  </si>
  <si>
    <t>Subtotal SANITARYWARE - TAPS</t>
  </si>
  <si>
    <t>SANITARYWARE - SUNDRIES</t>
  </si>
  <si>
    <t>15MM U/TILESTOPCOCK-DISHWASHER/WASH.MACHINE...STAR</t>
  </si>
  <si>
    <t>FLUSHMASTER FJ 6000</t>
  </si>
  <si>
    <t>CHROME ANGLE FLEXI VALVE &amp; EXTENSION PIECE (W.C.)</t>
  </si>
  <si>
    <t>CHROME ANGLE FLEXI VALVE (W.H.B.)</t>
  </si>
  <si>
    <t>STD BATH FLEXITRAP &amp; SUNDRIES</t>
  </si>
  <si>
    <t>LUX BASIN FLEXITRAP &amp; SUNDRIES</t>
  </si>
  <si>
    <t>FLEXI WASTE &amp; OVERFLOW COMBINATION (SINK/TROUGH)</t>
  </si>
  <si>
    <t>40MM WASTE PLUG &amp; CHAIN</t>
  </si>
  <si>
    <t>BRUSHED ALUMINIUM SHOWER TRAP &amp; GRATE</t>
  </si>
  <si>
    <t>Subtotal SANITARYWARE - SUNDRIES</t>
  </si>
  <si>
    <t>Subtotal MATERIALS</t>
  </si>
  <si>
    <t>DEMOLITION</t>
  </si>
  <si>
    <t>LABOUR</t>
  </si>
  <si>
    <t>GENERAL DEMOLITION AND PREPARATION</t>
  </si>
  <si>
    <t>ITM</t>
  </si>
  <si>
    <t>DEMOLISH 220MM WALLS</t>
  </si>
  <si>
    <t>M2</t>
  </si>
  <si>
    <t>CHIP OFF PLASTER</t>
  </si>
  <si>
    <t>DEMOLISH 110MM WALLS</t>
  </si>
  <si>
    <t>REMOVE FLOOR TILES</t>
  </si>
  <si>
    <t>REMOVE LAMINATE FLOORING</t>
  </si>
  <si>
    <t>REMOVE SANWARE</t>
  </si>
  <si>
    <t>Subtotal LABOUR</t>
  </si>
  <si>
    <t>SUB-CONTRACTORS</t>
  </si>
  <si>
    <t>P.C. RUBBLE REMOVAL - DEMOLITION WORK</t>
  </si>
  <si>
    <t>LDS</t>
  </si>
  <si>
    <t>Subtotal SUB-CONTRACTORS</t>
  </si>
  <si>
    <t>Subtotal DEMOLITION</t>
  </si>
  <si>
    <t>FOUNDATIONS and SURFACE BED</t>
  </si>
  <si>
    <t>PLANT HIRE</t>
  </si>
  <si>
    <t>COMPACTOR HIRE / WHAKKA HIRE</t>
  </si>
  <si>
    <t>Subtotal PLANT HIRE</t>
  </si>
  <si>
    <t>AGGREGATES and CONCRETE</t>
  </si>
  <si>
    <t>FILLING (UNDER SURFACE BED)</t>
  </si>
  <si>
    <t>M3</t>
  </si>
  <si>
    <t>PITSAND (FOUNDATION BRICKWORK)</t>
  </si>
  <si>
    <t>19MM CONCRETE STONE (FOOTING)</t>
  </si>
  <si>
    <t>19MM CONCRETE STONE (SURFACE BED)</t>
  </si>
  <si>
    <t>RIVERSAND (SURFACE BED)</t>
  </si>
  <si>
    <t>RIVERSAND (FOOTING)</t>
  </si>
  <si>
    <t>Subtotal AGGREGATES and CONCRETE</t>
  </si>
  <si>
    <t>CEMENT</t>
  </si>
  <si>
    <t>CEMENT 50KG (FOOTING)</t>
  </si>
  <si>
    <t>PKT</t>
  </si>
  <si>
    <t>CEMENT 50KG (SURFACE BED)</t>
  </si>
  <si>
    <t>CEMENT 50KG (MORTAR FOUNDATION)</t>
  </si>
  <si>
    <t>Subtotal CEMENT</t>
  </si>
  <si>
    <t>BRICKS</t>
  </si>
  <si>
    <t>CLAY STOCK BRICKS (FOUNDATION)</t>
  </si>
  <si>
    <t>TH</t>
  </si>
  <si>
    <t>FACE BRICKS         (FOUNDATIONS)</t>
  </si>
  <si>
    <t>Subtotal BRICKS</t>
  </si>
  <si>
    <t>SUNDRY ITEMS</t>
  </si>
  <si>
    <t>USB GREEN PVC SHEETING TO SURFACE BED (3 X 30M)</t>
  </si>
  <si>
    <t>RLL</t>
  </si>
  <si>
    <t>150MM BRICKFORCE 20M (FOUNDS)</t>
  </si>
  <si>
    <t>Subtotal SUNDRY ITEMS</t>
  </si>
  <si>
    <t>DIG TRENCHES &amp; LAY CONCRETE FOOTINGS</t>
  </si>
  <si>
    <t>M</t>
  </si>
  <si>
    <t>LAY STOCK BRICK -IN FOUNDATION WALLS</t>
  </si>
  <si>
    <t>LAY SEMI/FACE BRICK -IN FOUNDATION WALLS</t>
  </si>
  <si>
    <t>BACKFILL &amp; COMPACT</t>
  </si>
  <si>
    <t>FIT USB SHEETING AND LAY CONCRETE SURFACE BED</t>
  </si>
  <si>
    <t>ALLOWANCES</t>
  </si>
  <si>
    <t>FOUNDATION SIZES TO BE FINALISED!!</t>
  </si>
  <si>
    <t>Note</t>
  </si>
  <si>
    <t>Subtotal ALLOWANCES</t>
  </si>
  <si>
    <t>Subtotal FOUNDATIONS and SURFACE BED</t>
  </si>
  <si>
    <t>SUPERSTRUCTURE and YARD WALLS - GROUND FLOOR</t>
  </si>
  <si>
    <t>CASUAL LABOUR / MATERIALS HANDLING</t>
  </si>
  <si>
    <t>AGGREGATES</t>
  </si>
  <si>
    <t>PITSAND (SUPERSTRUCTURE)</t>
  </si>
  <si>
    <t>Subtotal AGGREGATES</t>
  </si>
  <si>
    <t>CEMENT 50KG (MORTAR SUPERSTRUCTURE)</t>
  </si>
  <si>
    <t>CLAY STOCK BRICKS (SUPERSTRUCTURE)</t>
  </si>
  <si>
    <t>FACE BRICKS       (SUPERSTRUCTURE)</t>
  </si>
  <si>
    <t>114MM CONCRETE LINTEL - 0.90M</t>
  </si>
  <si>
    <t>114MM CONCRETE LINTEL - 1.80M</t>
  </si>
  <si>
    <t>114MM CONCRETE LINTEL - 2.10M</t>
  </si>
  <si>
    <t>114MM CONCRETE LINTEL - 2.70M</t>
  </si>
  <si>
    <t>75MM BRICKFORCE 20M</t>
  </si>
  <si>
    <t>150MM BRICKFORCE 20M</t>
  </si>
  <si>
    <t>LAY STOCK BRICK -IN SUPERSTRUCTURE</t>
  </si>
  <si>
    <t>LAY SEMI/FACE BRICK -IN SUPERSTRUCTURE</t>
  </si>
  <si>
    <t>BUILD-IN FIREPLACE FLUE AND CHIMNEY</t>
  </si>
  <si>
    <t>EXTRA-OVER BRICK EXTERNAL SILL</t>
  </si>
  <si>
    <t>EXTRA-OVER SMALL WORKS</t>
  </si>
  <si>
    <t>PROVISIONAL AMOUNT- CONCRETE STAIRCASE</t>
  </si>
  <si>
    <t>Subtotal SUPERSTRUCTURE and YARD WALLS - GROUND FLOOR</t>
  </si>
  <si>
    <t>SUPERSTRUCTURE - FIRST FLOOR</t>
  </si>
  <si>
    <t>PITSAND (SUPERSTRUCTURE) - F.F</t>
  </si>
  <si>
    <t>READY-MIX CONCRETE (BEAMS) - F.F</t>
  </si>
  <si>
    <t>CEMENT 50KG (MORTAR SUPERSTRUCTURE)  - F.F</t>
  </si>
  <si>
    <t>CLAY STOCK BRICKS (SUPERSTRUCTURE) - F.F</t>
  </si>
  <si>
    <t>114MM CONCRETE LINTEL - 1.20M - F.F.</t>
  </si>
  <si>
    <t>114MM CONCRETE LINTEL - 1.80M - F.F.</t>
  </si>
  <si>
    <t>114MM CONCRETE LINTEL - 2.10M - F.F.</t>
  </si>
  <si>
    <t>114MM CONCRETE LINTEL - 2.70M - F.F.</t>
  </si>
  <si>
    <t>114MM CONCRETE LINTEL - 3.00M - F.F.</t>
  </si>
  <si>
    <t>110MM PVC DPC (40M ROLL) - F.F</t>
  </si>
  <si>
    <t>220MM PVC DPC (40M ROLL) - F.F</t>
  </si>
  <si>
    <t>75MM BRICKFORCE 20M - F.F</t>
  </si>
  <si>
    <t>150MM BRICKFORCE 20M - F.F</t>
  </si>
  <si>
    <t>EXTRA-OVER BRICK EXTERNAL SILL - F.F</t>
  </si>
  <si>
    <t>PLACE CONCRETE TO BEAMS - F.F</t>
  </si>
  <si>
    <t>STRIP FORMWORK TO BEAMS - F.F</t>
  </si>
  <si>
    <t>LAY STOCK BRICK- IN SUPERSTRUCTURE - F.F</t>
  </si>
  <si>
    <t>PROVISION FOR SHUTTERING/PROPS - BEAMS - F.F</t>
  </si>
  <si>
    <t>STEEL REINFORCING (BEAMS) - F.F - PROVISIONAL</t>
  </si>
  <si>
    <t>KG</t>
  </si>
  <si>
    <t>Subtotal SUPERSTRUCTURE - FIRST FLOOR</t>
  </si>
  <si>
    <t>REINFORCED CONCRETE SLABS and WATERPROOFING</t>
  </si>
  <si>
    <t>CONCRETE PUMP SITE ESTABLISHMENT</t>
  </si>
  <si>
    <t>CONCRETE PUMPING FEE</t>
  </si>
  <si>
    <t>PREFABRICATED SLAB (RIBS BLOCKS AND WELDMESH)</t>
  </si>
  <si>
    <t>ERECT PREFAB SLAB AND LAY CONCRETE</t>
  </si>
  <si>
    <t>WATERPROOFING TO ROOF SLAB</t>
  </si>
  <si>
    <t>READY-MIX CONCRETE*PRE-FAB SLAB (TO BE FINALISED)</t>
  </si>
  <si>
    <t>PROPS AND SUNDRY TIMBERS</t>
  </si>
  <si>
    <t>EXTRA-OVER BEAMS / OTHER</t>
  </si>
  <si>
    <t>Subtotal REINFORCED CONCRETE SLABS and WATERPROOFING</t>
  </si>
  <si>
    <t>ROOFING</t>
  </si>
  <si>
    <t>225 X 12 NUTEC CEMENT FASCIA 3000MM</t>
  </si>
  <si>
    <t>200 X 80 NUTEC CEMENT BARGE BOARD 3000MM</t>
  </si>
  <si>
    <t>225 X 12 FASCIA JOINER</t>
  </si>
  <si>
    <t>200 X 80 BARGE BOARD JOINER</t>
  </si>
  <si>
    <t>U/T WHITE WATERPROOF UNDERLAY (30 X 1.5M)</t>
  </si>
  <si>
    <t>MARLEY CONCRETE ROOF TILES</t>
  </si>
  <si>
    <t>TAPER RIDGE TILE</t>
  </si>
  <si>
    <t>M22 PAINT TO ROOF HIP/RIDGES</t>
  </si>
  <si>
    <t>lt</t>
  </si>
  <si>
    <t>220MM PVC DPC (40M ROLL) UNDER ROOF RIDGE</t>
  </si>
  <si>
    <t>FIT U/T WHITE UNDERLAY TO ROOF</t>
  </si>
  <si>
    <t>ERECT PREFAB.ROOF TRUSSES COMPLETE (ROOF AREA)</t>
  </si>
  <si>
    <t>FIT FASCIAS AND BARGE BOARDS</t>
  </si>
  <si>
    <t>LAY CONCRETE ROOF TILES</t>
  </si>
  <si>
    <t>FIT RIDGE TILES</t>
  </si>
  <si>
    <t>PAINT ROOF HIP/RIDGES</t>
  </si>
  <si>
    <t>TRANSPORT ROOF TILES</t>
  </si>
  <si>
    <t>PREFABRICATED ROOF TRUSSES AND BRACINGS</t>
  </si>
  <si>
    <t>BATTENS &amp; FIXING MATERIALS TO TRUSSES/BEAMS</t>
  </si>
  <si>
    <t>ROOF TO BE FINALISED &amp; PRICED BY SPECIALIST!!</t>
  </si>
  <si>
    <t>Subtotal ROOFING</t>
  </si>
  <si>
    <t>PLASTERING</t>
  </si>
  <si>
    <t>RIVERSAND (SCREED R.C.SLAB)</t>
  </si>
  <si>
    <t>RIVERSAND (SCREEDS)</t>
  </si>
  <si>
    <t>PLASTERSAND (SUPERSTRUCTURE)</t>
  </si>
  <si>
    <t>CEMENT PRODUCTS</t>
  </si>
  <si>
    <t>CEMENT 50KG (PLASTER)</t>
  </si>
  <si>
    <t>CEMENT 50KG (SCREEDS)</t>
  </si>
  <si>
    <t>CEMENT 50KG (SCREED R.C.SLAB)</t>
  </si>
  <si>
    <t>RHINOLITE 40KG (CEILINGS)</t>
  </si>
  <si>
    <t>RHINOLITE 40KG (R.C.SLAB)</t>
  </si>
  <si>
    <t>Subtotal CEMENT PRODUCTS</t>
  </si>
  <si>
    <t>PLASTER EXTERNAL WALLS</t>
  </si>
  <si>
    <t>PLASTER INTERNAL WALLS</t>
  </si>
  <si>
    <t>PLASTER UNDERSIDE CONCRETE SLAB</t>
  </si>
  <si>
    <t>APPLY RHINOLITE TO UNDERSIDE SLAB</t>
  </si>
  <si>
    <t>LAY SCREEDS TO FALL - R.C.SLAB</t>
  </si>
  <si>
    <t>LAY SCREEDS &amp; WOOD FLOAT</t>
  </si>
  <si>
    <t>EXTRA OVER TO PLASTER REVEALS AND SOFFITS</t>
  </si>
  <si>
    <t>EXTRA OVER TO PLASTER EXTERNAL SILLS</t>
  </si>
  <si>
    <t>EXTRA-OVER SMALL WORKS &amp; MAKING GOOD</t>
  </si>
  <si>
    <t>EXTRA-OVER PLASTER EXTRUSION</t>
  </si>
  <si>
    <t>Subtotal PLASTERING</t>
  </si>
  <si>
    <t>DOOR FRAMES AND WINDOWS</t>
  </si>
  <si>
    <t>DOOR FRAMES</t>
  </si>
  <si>
    <t>SINGLE DOOR galv - no architraves or jamliners</t>
  </si>
  <si>
    <t>DOOR FRAMES TO BE FINALISED &amp; PRICED!!</t>
  </si>
  <si>
    <t>Subtotal DOOR FRAMES</t>
  </si>
  <si>
    <t>WINDOWS</t>
  </si>
  <si>
    <t>2.4 x 2.1M ALUMINIUM SLIDING DOOR</t>
  </si>
  <si>
    <t>2.7 x 2.1M ALUMINIUM SLIDING DOOR</t>
  </si>
  <si>
    <t>PTT186   ALUMINIUM WINDOW</t>
  </si>
  <si>
    <t>PT99     ALUMINIUM WINDOW</t>
  </si>
  <si>
    <t>PT912    ALUMINIUM WINDOW</t>
  </si>
  <si>
    <t>PTT621   ALUMINIUM WINDOW</t>
  </si>
  <si>
    <t>CUSTOM - W3</t>
  </si>
  <si>
    <t>WINDOWS TO BE FINALISED &amp; PRICED!!</t>
  </si>
  <si>
    <t>Subtotal WINDOWS</t>
  </si>
  <si>
    <t>Subtotal DOOR FRAMES AND WINDOWS</t>
  </si>
  <si>
    <t>ELECTRICAL</t>
  </si>
  <si>
    <t>FIT SUB-BOARD</t>
  </si>
  <si>
    <t>SUPPLY CABLE TO SUB-BOARD</t>
  </si>
  <si>
    <t>FIT LIGHT POINTS</t>
  </si>
  <si>
    <t>FIT FOOT LIGHT POINTS</t>
  </si>
  <si>
    <t>FIT RECESSED LIGHT POINTS-SLAB (INCL.BOX &amp; LID)</t>
  </si>
  <si>
    <t>FIT EXTERNAL LIGHT POINTS</t>
  </si>
  <si>
    <t>FIT PHOTOCELL</t>
  </si>
  <si>
    <t>FIT DOUBLE PLUG POINTS</t>
  </si>
  <si>
    <t>FIT WIFI POINTS (CONDUIT ONLY)</t>
  </si>
  <si>
    <t>FIT T.V. POINTS (CONDUIT ONLY)</t>
  </si>
  <si>
    <t>FIT DSTV POINT (CONDUIT ONLY)</t>
  </si>
  <si>
    <t>FIT TWO WAY SWITCH</t>
  </si>
  <si>
    <t>FIT INTERCOM SUPPLY 12V TRANSFORMER</t>
  </si>
  <si>
    <t>FIT INTERCOM POINT</t>
  </si>
  <si>
    <t>FIT ISOLATOR/TIMER/SUNDRIES FOR SOLAR GEYSER</t>
  </si>
  <si>
    <t>PATCH WORK AROUND ELECTRICAL</t>
  </si>
  <si>
    <t>ISSUE OF CERTIFICATE OF COMPLIANCE - ESKOM REBATE</t>
  </si>
  <si>
    <t>EXTRA-OVER SMALL WORKS (ALTERATIONS)</t>
  </si>
  <si>
    <t>REMOVE AND REINSTALL EXISTING SOLAR - PROVISIONAL</t>
  </si>
  <si>
    <t>UPGRADE D.B.(ALTERATIONS)</t>
  </si>
  <si>
    <t>ELECTRICAL TO BE FINALISED!!!</t>
  </si>
  <si>
    <t>Subtotal ELECTRICAL</t>
  </si>
  <si>
    <t>PLUMBING</t>
  </si>
  <si>
    <t>SUPPLY AND FIT ALUMINIUM GUTTER</t>
  </si>
  <si>
    <t>SUPPLY AND FIT ALUMINIUM DOUBLE STOREY DOWNPIPE</t>
  </si>
  <si>
    <t>Subtotal LIST</t>
  </si>
  <si>
    <t>SUPPLY AND FIT 100MM STACK DOUBLE STOREY</t>
  </si>
  <si>
    <t>SUPPLY AND LAY 20MM MAIN WATER PIPE</t>
  </si>
  <si>
    <t>SUPPLY AND LAY 25MM MAIN WATER PIPE</t>
  </si>
  <si>
    <t>SET &amp; FIT BATH WITH FITTINGS</t>
  </si>
  <si>
    <t>FIT BASIN WITH FITTINGS</t>
  </si>
  <si>
    <t>FIT W.C. AND FITTINGS AND SUPPLY PAN CONNECTOR</t>
  </si>
  <si>
    <t>FIT PREPBOWL AND FITTINGS AND SUPPLY FLEXITRAP</t>
  </si>
  <si>
    <t>FIT TAPS AND WASTE PIPE TO WASH.MACHINE</t>
  </si>
  <si>
    <t>FIT SHOWER FITTINGS</t>
  </si>
  <si>
    <t>FIT DOUBLE SINK/TROUGH AND FITTINGS &amp; FLEXITRAP</t>
  </si>
  <si>
    <t>FIT TAPS AND WASTE PIPE TO DISHWASHER</t>
  </si>
  <si>
    <t>SUPPLY AND FIT PLAIN FLASHING</t>
  </si>
  <si>
    <t>SUPPLY AND FIT RODDING/CLEANING EYE</t>
  </si>
  <si>
    <t>REMOVE AND REFIT EXISTING PIPES TO PLASTER BEHIND</t>
  </si>
  <si>
    <t>SUPPLY AND FIT JUNCTION (110MM)</t>
  </si>
  <si>
    <t>DRAINAGE TO BE FINALISED!!</t>
  </si>
  <si>
    <t>Subtotal PLUMBING</t>
  </si>
  <si>
    <t>CEILINGS AND PARTITIONING</t>
  </si>
  <si>
    <t>CEILINGS</t>
  </si>
  <si>
    <t>SUPPLY &amp; FIT 9MM RHINOBOARD CEILINGS</t>
  </si>
  <si>
    <t>135MM INSULATION - TO BE FINALISED</t>
  </si>
  <si>
    <t>SUPPLY AND FIT HINGED TRAPDOOR TO CEILING</t>
  </si>
  <si>
    <t>SUPPLY &amp; FIT DECORATIVE POLYSTYRENE CORNICE</t>
  </si>
  <si>
    <t>Subtotal CEILINGS</t>
  </si>
  <si>
    <t>Subtotal CEILINGS AND PARTITIONING</t>
  </si>
  <si>
    <t>FINISHING CARPENTER</t>
  </si>
  <si>
    <t>IRONMONGERY and FITTINGS</t>
  </si>
  <si>
    <t>100MM BRASS BUTT HINGES</t>
  </si>
  <si>
    <t>SLIDING DOOR TRACK - SINGLE</t>
  </si>
  <si>
    <t>P.C. INTERNAL SLIDING DOOR FURNITURE</t>
  </si>
  <si>
    <t>P.C. INTERNAL DOOR LOCK AND FURNITURE</t>
  </si>
  <si>
    <t>Subtotal IRONMONGERY and FITTINGS</t>
  </si>
  <si>
    <t>DOORS and SUNDRIES</t>
  </si>
  <si>
    <t>813 x 2.1M HOLLOW CORE DOORS</t>
  </si>
  <si>
    <t>DOORS TO BE FINALISED &amp; PRICED!!</t>
  </si>
  <si>
    <t>Subtotal DOORS and SUNDRIES</t>
  </si>
  <si>
    <t>FINISHING TIMBER and SUNDRIES</t>
  </si>
  <si>
    <t>MOULDED PINE SKIRTING</t>
  </si>
  <si>
    <t>MOULDED PINE ARCHITRAVE</t>
  </si>
  <si>
    <t>Subtotal FINISHING TIMBER and SUNDRIES</t>
  </si>
  <si>
    <t>FIT SKIRTINGS COMPLETE</t>
  </si>
  <si>
    <t>FIT MOULDED ARCHITRAVES COMPLETE</t>
  </si>
  <si>
    <t>FIT SOLID DOOR COMPLETE WITH FURNITURE</t>
  </si>
  <si>
    <t>FIT INTERNAL SLIDING DOOR &amp; FURNITURE</t>
  </si>
  <si>
    <t>VANITY CUPBOARDS</t>
  </si>
  <si>
    <t>SUPPLY AND FIT VANITY UNITS - allowance</t>
  </si>
  <si>
    <t>Subtotal VANITY CUPBOARDS</t>
  </si>
  <si>
    <t>P.C. BUILT-IN CUPBOARDS (BEDROOMS) (PROVISIONAL)</t>
  </si>
  <si>
    <t>P.C. READING NOOK</t>
  </si>
  <si>
    <t>P.C. COUNTER / CUPBOARD - PATIO</t>
  </si>
  <si>
    <t>Subtotal FINISHING CARPENTER</t>
  </si>
  <si>
    <t>WALL and FLOOR TILING</t>
  </si>
  <si>
    <t>WALL TILE ADHESIVE (20KG)</t>
  </si>
  <si>
    <t>BAG</t>
  </si>
  <si>
    <t>FLOOR TILE ADHESIVE (20KG)</t>
  </si>
  <si>
    <t>WALL TILE GROUT (5KG)</t>
  </si>
  <si>
    <t>FLOOR TILE GROUT (5KG)</t>
  </si>
  <si>
    <t>LAY FLOOR TILES</t>
  </si>
  <si>
    <t>FIX WALL TILES</t>
  </si>
  <si>
    <t>LAY MOSAIC/TILES TO SHOWER</t>
  </si>
  <si>
    <t>LUXURY MOSAIC TO SHOWER</t>
  </si>
  <si>
    <t>WATERPROOFING TO SHOWER FLOORS/WALLS</t>
  </si>
  <si>
    <t>FULL HEIGHT WALL TILES*BATHROOM.1 - SHOWER</t>
  </si>
  <si>
    <t>FULL HEIGHT WALL TILES*BATHROOM.2 - SHOWER</t>
  </si>
  <si>
    <t>FULL HEIGHT WALL TILES*BATHROOM.3 - G.F SHOWER</t>
  </si>
  <si>
    <t>FLOOR TILES*BATHROOM.1</t>
  </si>
  <si>
    <t>FLOOR TILES*BATHROOM.2</t>
  </si>
  <si>
    <t>FLOOR TILES*BALCONIES</t>
  </si>
  <si>
    <t>FLOOR TILES*BATHROOM.3 - G.F</t>
  </si>
  <si>
    <t>FLOOR TILES*FOYER/LIVING/PASSAGE</t>
  </si>
  <si>
    <t>FLOOR TILES*KITCHEN</t>
  </si>
  <si>
    <t>Subtotal WALL and FLOOR TILING</t>
  </si>
  <si>
    <t>QTY</t>
  </si>
  <si>
    <t>RATE</t>
  </si>
  <si>
    <t>Client :     FLETCHER FACILITIES</t>
  </si>
  <si>
    <t>GATES and STEEL WORK</t>
  </si>
  <si>
    <t>Job:            FC018</t>
  </si>
  <si>
    <t>Job:           PROPOSED ADDITIONS &amp; ALTERATIONS - HOUSE ABADER</t>
  </si>
  <si>
    <t>UoM</t>
  </si>
  <si>
    <t>FEES AND DUTIES</t>
  </si>
  <si>
    <t>LIST</t>
  </si>
  <si>
    <t>N H B R C PERCENTAGE - client cost</t>
  </si>
  <si>
    <t>ENGINEERS FEES - client cost</t>
  </si>
  <si>
    <t>ARCHITECTS FEES - client cost</t>
  </si>
  <si>
    <t>P &amp; GS</t>
  </si>
  <si>
    <t>PROJECT MANAGERS FEES</t>
  </si>
  <si>
    <t>ADMINISTRATION COSTS</t>
  </si>
  <si>
    <t>TRANSPORT COSTS</t>
  </si>
  <si>
    <t>MUNICIPAL PLAN SUBMISSION FEES - client cost</t>
  </si>
  <si>
    <t>WATER USAGE (DURING CONSTRUCTION) - client cost</t>
  </si>
  <si>
    <t>MTH</t>
  </si>
  <si>
    <t>SITE INSURANCE - Client to have own insurance</t>
  </si>
  <si>
    <t>SITE SECURITY - Client to provide working alarm</t>
  </si>
  <si>
    <t>DAY</t>
  </si>
  <si>
    <t>Subtotal FEES AND DUTIES</t>
  </si>
  <si>
    <t>SITE ESTABLISHMENT AND EXCAVATION</t>
  </si>
  <si>
    <t>SITE STORAGE HUT - use of clients garage</t>
  </si>
  <si>
    <t>TEMPORARY SITE TOILET</t>
  </si>
  <si>
    <t>Subtotal SITE ESTABLISHMENT AND EXCAVATION</t>
  </si>
  <si>
    <t>PAINTING</t>
  </si>
  <si>
    <t>SOLVENT BASED GYPSUM PLASTER PRIMER</t>
  </si>
  <si>
    <t>SUPERIOR INT.PVA (UNDERSIDE SLAB)</t>
  </si>
  <si>
    <t>CONTRACTORS PVA (UNDERCOAT WALLS/FASCIAS)</t>
  </si>
  <si>
    <t>SUPERIOR EXT.PVA (EXTRNL WALLS)</t>
  </si>
  <si>
    <t>SUPERIOR EXT.PVA (FASCIAS)</t>
  </si>
  <si>
    <t>SUPERIOR INT.PVA (INTR. WALLS)</t>
  </si>
  <si>
    <t>SUPERIOR INTERIOR PVA (CEILINGS)</t>
  </si>
  <si>
    <t>WOODSEALER (DOORS/FRAMES)</t>
  </si>
  <si>
    <t>WOODSEALER/ENAMEL (SKIRTINGS)</t>
  </si>
  <si>
    <t>PAINT INTERIOR WALLS 3 COATS</t>
  </si>
  <si>
    <t>PAINT EXTERIOR WALLS 3 COATS</t>
  </si>
  <si>
    <t>APPLY BONDING LIQUID</t>
  </si>
  <si>
    <t>PAINT CEILINGS 3 COATS</t>
  </si>
  <si>
    <t>PAINT UNDERSIDE CONCRETE SLAB 3 COATS</t>
  </si>
  <si>
    <t>PAINT SKIRTINGS 2 COATS</t>
  </si>
  <si>
    <t>PAINT FASCIA BOARDS 2 COATS</t>
  </si>
  <si>
    <t>PAINT VARNISH 2 COATS</t>
  </si>
  <si>
    <t>PAINT EXISTING INTERNAL WALLS 1 COAT</t>
  </si>
  <si>
    <t>PAINT EXISTING EXTERNAL WALLS 1 COAT</t>
  </si>
  <si>
    <t>EXTRA OVER PAINTING TO MAKE GOOD</t>
  </si>
  <si>
    <t>Subtotal PAINTING</t>
  </si>
  <si>
    <t>GLAZING and SHOWER DOORS</t>
  </si>
  <si>
    <t>P.C. MED SHOWER ENCLOSURE</t>
  </si>
  <si>
    <t>R 4 000,00</t>
  </si>
  <si>
    <t>INSTALL SHOWERDOOR</t>
  </si>
  <si>
    <t>R 850,00</t>
  </si>
  <si>
    <t>Subtotal GLAZING and SHOWER DOORS</t>
  </si>
  <si>
    <t>P.C. GLASS BALUSTRADE - INTERNAL</t>
  </si>
  <si>
    <t>P.C. STEEL BALUSTRADE - EXTERNAL</t>
  </si>
  <si>
    <t>Subtotal GATES and STEEL WORK</t>
  </si>
  <si>
    <t>FLOORING</t>
  </si>
  <si>
    <t>LAM. TIMBER*MAIN BEDROOM/DRESSING</t>
  </si>
  <si>
    <t>LAM. TIMBER*OFFICE</t>
  </si>
  <si>
    <t>LAM. TIMBER*BEDROOM.1</t>
  </si>
  <si>
    <t>LAM. TIMBER*BEDROOM.2</t>
  </si>
  <si>
    <t>LAM. TIMBER*GUEST BEDROOM</t>
  </si>
  <si>
    <t>LAM. TIMBER*PASSAGE/LOUNGE F.F</t>
  </si>
  <si>
    <t>TIMBER TREADS - STAIRCASE</t>
  </si>
  <si>
    <t>LAM. TIMBER*LOUNGE - G.F</t>
  </si>
  <si>
    <t>Subtotal FLOORING</t>
  </si>
  <si>
    <t>PAVING and SUNDRIES</t>
  </si>
  <si>
    <t>BRICK PAVING - TO BE CONFIRMED - NO ALLOWANCE</t>
  </si>
  <si>
    <t>Subtotal PAVING and SUNDRIES</t>
  </si>
  <si>
    <t>PROVISIONAL SUMS AND P.C. ITEMS</t>
  </si>
  <si>
    <r>
      <rPr>
        <sz val="11"/>
        <rFont val="Calibri"/>
        <family val="2"/>
        <scheme val="minor"/>
      </rPr>
      <t xml:space="preserve">PROVISIONAL SUMS </t>
    </r>
    <r>
      <rPr>
        <b/>
        <sz val="11"/>
        <rFont val="Calibri"/>
        <family val="2"/>
        <scheme val="minor"/>
      </rPr>
      <t>- ESTIMATE COSTS</t>
    </r>
  </si>
  <si>
    <t>KITCHEN APPLIANCES</t>
  </si>
  <si>
    <t>REFIT KITCHEN UNITS &amp; JOINERY</t>
  </si>
  <si>
    <t>PC</t>
  </si>
  <si>
    <t>P.C. BRAAI UNIT</t>
  </si>
  <si>
    <t>SUPPLY &amp; FIT TIMBER SCREEN</t>
  </si>
  <si>
    <t>PERGOLA DETAIL TO BE FINALISED</t>
  </si>
  <si>
    <t>SUPPLY &amp; FIT PINE DECKING</t>
  </si>
  <si>
    <t>SUNDRY FINISHING AND SMALL WORKS</t>
  </si>
  <si>
    <t>Subtotal PROVISIONAL SUMS</t>
  </si>
  <si>
    <t>Subtotal PROVISIONAL SUMS AND P.C. ITEMS</t>
  </si>
  <si>
    <t>Total (incl. VAT)</t>
  </si>
  <si>
    <t>Total (excl. VAT)</t>
  </si>
  <si>
    <t>SQM</t>
  </si>
  <si>
    <t>LAM. TIMBER*MAIN BEDROOM/DRESSING (GF)</t>
  </si>
  <si>
    <t>change to tiles</t>
  </si>
  <si>
    <t>*vinyl rate (R500)</t>
  </si>
  <si>
    <t>remove</t>
  </si>
  <si>
    <t>remove (25sqm)</t>
  </si>
  <si>
    <t>MAKE GOOD / UNSEEN DAMAGES</t>
  </si>
  <si>
    <t xml:space="preserve"> Difference = R15 395,97</t>
  </si>
  <si>
    <t>Is this all supply and install?</t>
  </si>
  <si>
    <t>Elaborate - This is a timber frame as we have arhitraves</t>
  </si>
  <si>
    <t>Possible Deduct. (excl VAT)</t>
  </si>
  <si>
    <t>Revised</t>
  </si>
  <si>
    <t>4 Months</t>
  </si>
  <si>
    <t>+/-</t>
  </si>
  <si>
    <t>Provided = R 43 967,03</t>
  </si>
  <si>
    <t>Client will use there own guy</t>
  </si>
  <si>
    <t>Is this required if we are installing a Sub-DB?</t>
  </si>
  <si>
    <t>Unaffected?</t>
  </si>
  <si>
    <t>flushmaster? We don’t have urinals. We have a geberit system</t>
  </si>
  <si>
    <t>included in sanitary schedule</t>
  </si>
  <si>
    <t>No sinks</t>
  </si>
  <si>
    <t>No prepbowl</t>
  </si>
  <si>
    <t>No washing machine</t>
  </si>
  <si>
    <t>* Check Price on this</t>
  </si>
  <si>
    <t>SUB-TOTAL</t>
  </si>
  <si>
    <t>RATE (excl VAT)</t>
  </si>
  <si>
    <t>Total (Excl VAT)</t>
  </si>
  <si>
    <t>Minus Deductions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</si>
</sst>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0.0"/>
    <numFmt numFmtId="165" formatCode="_-&quot;R&quot;* #,##0.000_-;\-&quot;R&quot;* #,##0.000_-;_-&quot;R&quot;* &quot;-&quot;??_-;_-@_-"/>
  </numFmts>
  <fonts count="6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 applyAlignment="1">
      <alignment horizontal="left" vertical="top"/>
    </xf>
    <xf numFmtId="0" fontId="0" fillId="0" borderId="0" xfId="0"/>
    <xf numFmtId="0" fontId="3" fillId="0" borderId="0" xfId="0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44" fontId="3" fillId="2" borderId="0" xfId="0" applyNumberFormat="1" applyFont="1" applyFill="1" applyAlignment="1">
      <alignment horizontal="left" vertical="top"/>
    </xf>
    <xf numFmtId="0" fontId="3" fillId="0" borderId="3" xfId="0" applyFont="1" applyBorder="1" applyAlignment="1">
      <alignment wrapText="1"/>
    </xf>
    <xf numFmtId="0" fontId="3" fillId="2" borderId="0" xfId="0" applyFont="1" applyFill="1" applyAlignment="1">
      <alignment horizontal="left" vertical="top"/>
    </xf>
    <xf numFmtId="0" fontId="3" fillId="4" borderId="4" xfId="0" applyFont="1" applyFill="1" applyBorder="1" applyAlignment="1">
      <alignment horizontal="left" vertical="top"/>
    </xf>
    <xf numFmtId="44" fontId="4" fillId="0" borderId="4" xfId="0" applyNumberFormat="1" applyFont="1" applyBorder="1" applyAlignment="1">
      <alignment horizontal="left" wrapText="1"/>
    </xf>
    <xf numFmtId="44" fontId="4" fillId="0" borderId="4" xfId="0" applyNumberFormat="1" applyFont="1" applyBorder="1" applyAlignment="1">
      <alignment horizontal="left" vertical="top"/>
    </xf>
    <xf numFmtId="44" fontId="3" fillId="0" borderId="4" xfId="0" applyNumberFormat="1" applyFont="1" applyBorder="1" applyAlignment="1">
      <alignment horizontal="left" wrapText="1"/>
    </xf>
    <xf numFmtId="44" fontId="3" fillId="0" borderId="4" xfId="0" applyNumberFormat="1" applyFont="1" applyBorder="1" applyAlignment="1">
      <alignment horizontal="left" vertical="top"/>
    </xf>
    <xf numFmtId="0" fontId="4" fillId="4" borderId="4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vertical="top"/>
    </xf>
    <xf numFmtId="44" fontId="1" fillId="0" borderId="4" xfId="0" applyNumberFormat="1" applyFont="1" applyBorder="1" applyAlignment="1">
      <alignment horizontal="right" vertical="top" wrapText="1"/>
    </xf>
    <xf numFmtId="44" fontId="2" fillId="0" borderId="4" xfId="0" applyNumberFormat="1" applyFont="1" applyBorder="1" applyAlignment="1">
      <alignment horizontal="right" vertical="top" wrapText="1"/>
    </xf>
    <xf numFmtId="44" fontId="3" fillId="4" borderId="4" xfId="0" applyNumberFormat="1" applyFont="1" applyFill="1" applyBorder="1" applyAlignment="1">
      <alignment horizontal="left" vertical="top"/>
    </xf>
    <xf numFmtId="44" fontId="2" fillId="0" borderId="4" xfId="0" applyNumberFormat="1" applyFont="1" applyBorder="1" applyAlignment="1">
      <alignment horizontal="righ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top"/>
    </xf>
    <xf numFmtId="0" fontId="3" fillId="0" borderId="0" xfId="0" quotePrefix="1" applyFont="1" applyAlignment="1">
      <alignment horizontal="right" vertical="top"/>
    </xf>
    <xf numFmtId="0" fontId="4" fillId="4" borderId="5" xfId="0" applyFont="1" applyFill="1" applyBorder="1" applyAlignment="1">
      <alignment horizontal="center" vertical="center"/>
    </xf>
    <xf numFmtId="44" fontId="3" fillId="0" borderId="7" xfId="0" applyNumberFormat="1" applyFont="1" applyBorder="1" applyAlignment="1">
      <alignment horizontal="left" vertical="top"/>
    </xf>
    <xf numFmtId="0" fontId="1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4" xfId="0" applyBorder="1"/>
    <xf numFmtId="0" fontId="2" fillId="4" borderId="4" xfId="0" applyFont="1" applyFill="1" applyBorder="1" applyAlignment="1">
      <alignment horizontal="left" vertical="top"/>
    </xf>
    <xf numFmtId="44" fontId="3" fillId="0" borderId="4" xfId="0" applyNumberFormat="1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44" fontId="3" fillId="0" borderId="0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 indent="5"/>
    </xf>
    <xf numFmtId="0" fontId="2" fillId="0" borderId="0" xfId="0" applyFont="1" applyBorder="1" applyAlignment="1">
      <alignment horizontal="left" vertical="top" wrapText="1"/>
    </xf>
    <xf numFmtId="1" fontId="3" fillId="0" borderId="0" xfId="0" applyNumberFormat="1" applyFont="1" applyBorder="1" applyAlignment="1">
      <alignment vertical="top" shrinkToFit="1"/>
    </xf>
    <xf numFmtId="44" fontId="2" fillId="0" borderId="0" xfId="0" applyNumberFormat="1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vertical="top" shrinkToFit="1"/>
    </xf>
    <xf numFmtId="0" fontId="2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44" fontId="4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44" fontId="3" fillId="0" borderId="0" xfId="0" applyNumberFormat="1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44" fontId="4" fillId="0" borderId="7" xfId="0" applyNumberFormat="1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4" fillId="4" borderId="8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horizontal="right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1" fillId="0" borderId="7" xfId="0" applyFont="1" applyBorder="1" applyAlignment="1">
      <alignment horizontal="right" vertical="top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horizontal="left" wrapText="1"/>
    </xf>
    <xf numFmtId="0" fontId="1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3" fillId="0" borderId="2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4" fillId="0" borderId="25" xfId="0" applyFont="1" applyBorder="1" applyAlignment="1">
      <alignment horizontal="left" vertical="top"/>
    </xf>
    <xf numFmtId="0" fontId="1" fillId="0" borderId="2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wrapText="1"/>
    </xf>
    <xf numFmtId="0" fontId="3" fillId="4" borderId="7" xfId="0" applyFont="1" applyFill="1" applyBorder="1" applyAlignment="1">
      <alignment horizontal="left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44" fontId="3" fillId="0" borderId="7" xfId="0" applyNumberFormat="1" applyFont="1" applyBorder="1" applyAlignment="1">
      <alignment horizontal="left" wrapText="1"/>
    </xf>
    <xf numFmtId="0" fontId="2" fillId="0" borderId="9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1" fontId="3" fillId="0" borderId="0" xfId="0" applyNumberFormat="1" applyFont="1" applyBorder="1" applyAlignment="1">
      <alignment horizontal="right" vertical="top" indent="2" shrinkToFit="1"/>
    </xf>
    <xf numFmtId="44" fontId="2" fillId="0" borderId="7" xfId="0" applyNumberFormat="1" applyFont="1" applyBorder="1" applyAlignment="1">
      <alignment horizontal="righ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9" xfId="0" applyFont="1" applyBorder="1" applyAlignment="1">
      <alignment vertical="center" wrapText="1"/>
    </xf>
    <xf numFmtId="44" fontId="2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right" vertical="top" wrapText="1"/>
    </xf>
    <xf numFmtId="0" fontId="1" fillId="4" borderId="9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44" fontId="3" fillId="0" borderId="0" xfId="0" applyNumberFormat="1" applyFont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44" fontId="3" fillId="3" borderId="0" xfId="0" applyNumberFormat="1" applyFont="1" applyFill="1" applyBorder="1" applyAlignment="1">
      <alignment horizontal="left" vertical="center" wrapText="1"/>
    </xf>
    <xf numFmtId="44" fontId="3" fillId="3" borderId="7" xfId="0" applyNumberFormat="1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top" wrapText="1" indent="5"/>
    </xf>
    <xf numFmtId="0" fontId="2" fillId="3" borderId="0" xfId="0" applyFont="1" applyFill="1" applyBorder="1" applyAlignment="1">
      <alignment horizontal="left" vertical="top" wrapText="1"/>
    </xf>
    <xf numFmtId="1" fontId="3" fillId="3" borderId="0" xfId="0" applyNumberFormat="1" applyFont="1" applyFill="1" applyBorder="1" applyAlignment="1">
      <alignment horizontal="right" vertical="top" indent="2" shrinkToFit="1"/>
    </xf>
    <xf numFmtId="44" fontId="2" fillId="3" borderId="0" xfId="0" applyNumberFormat="1" applyFont="1" applyFill="1" applyBorder="1" applyAlignment="1">
      <alignment horizontal="right" vertical="top" wrapText="1"/>
    </xf>
    <xf numFmtId="44" fontId="2" fillId="3" borderId="7" xfId="0" applyNumberFormat="1" applyFont="1" applyFill="1" applyBorder="1" applyAlignment="1">
      <alignment horizontal="right" vertical="top" wrapText="1"/>
    </xf>
    <xf numFmtId="44" fontId="2" fillId="3" borderId="7" xfId="0" applyNumberFormat="1" applyFont="1" applyFill="1" applyBorder="1" applyAlignment="1">
      <alignment horizontal="right" vertical="center" wrapText="1"/>
    </xf>
    <xf numFmtId="0" fontId="1" fillId="4" borderId="9" xfId="0" applyFont="1" applyFill="1" applyBorder="1" applyAlignment="1">
      <alignment horizontal="left" vertical="center" wrapText="1"/>
    </xf>
    <xf numFmtId="44" fontId="3" fillId="4" borderId="7" xfId="0" applyNumberFormat="1" applyFont="1" applyFill="1" applyBorder="1" applyAlignment="1">
      <alignment horizontal="left" vertical="center" wrapText="1"/>
    </xf>
    <xf numFmtId="44" fontId="3" fillId="0" borderId="7" xfId="0" applyNumberFormat="1" applyFont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wrapText="1"/>
    </xf>
    <xf numFmtId="44" fontId="3" fillId="3" borderId="0" xfId="0" applyNumberFormat="1" applyFont="1" applyFill="1" applyBorder="1" applyAlignment="1">
      <alignment horizontal="left" wrapText="1"/>
    </xf>
    <xf numFmtId="44" fontId="3" fillId="3" borderId="7" xfId="0" applyNumberFormat="1" applyFont="1" applyFill="1" applyBorder="1" applyAlignment="1">
      <alignment horizontal="left" wrapText="1"/>
    </xf>
    <xf numFmtId="164" fontId="3" fillId="3" borderId="0" xfId="0" applyNumberFormat="1" applyFont="1" applyFill="1" applyBorder="1" applyAlignment="1">
      <alignment horizontal="right" vertical="top" indent="2" shrinkToFit="1"/>
    </xf>
    <xf numFmtId="0" fontId="2" fillId="3" borderId="9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left" vertical="top" wrapText="1"/>
    </xf>
    <xf numFmtId="44" fontId="3" fillId="3" borderId="0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Border="1" applyAlignment="1">
      <alignment horizontal="right" vertical="top" indent="2" shrinkToFit="1"/>
    </xf>
    <xf numFmtId="0" fontId="2" fillId="0" borderId="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wrapText="1"/>
    </xf>
    <xf numFmtId="44" fontId="3" fillId="0" borderId="0" xfId="0" applyNumberFormat="1" applyFont="1" applyBorder="1" applyAlignment="1">
      <alignment horizontal="left" wrapText="1"/>
    </xf>
    <xf numFmtId="44" fontId="4" fillId="0" borderId="0" xfId="0" applyNumberFormat="1" applyFont="1" applyBorder="1" applyAlignment="1">
      <alignment horizontal="left" vertical="center" wrapText="1"/>
    </xf>
    <xf numFmtId="44" fontId="3" fillId="4" borderId="0" xfId="0" applyNumberFormat="1" applyFont="1" applyFill="1" applyBorder="1" applyAlignment="1">
      <alignment horizontal="left" vertical="center" wrapText="1"/>
    </xf>
    <xf numFmtId="44" fontId="3" fillId="3" borderId="7" xfId="0" applyNumberFormat="1" applyFont="1" applyFill="1" applyBorder="1" applyAlignment="1">
      <alignment horizontal="left" vertical="top"/>
    </xf>
    <xf numFmtId="44" fontId="2" fillId="3" borderId="7" xfId="0" applyNumberFormat="1" applyFont="1" applyFill="1" applyBorder="1" applyAlignment="1">
      <alignment horizontal="right" wrapText="1"/>
    </xf>
    <xf numFmtId="0" fontId="2" fillId="3" borderId="9" xfId="0" applyFont="1" applyFill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44" fontId="2" fillId="0" borderId="7" xfId="0" applyNumberFormat="1" applyFont="1" applyBorder="1" applyAlignment="1">
      <alignment horizontal="right" wrapText="1"/>
    </xf>
    <xf numFmtId="2" fontId="3" fillId="3" borderId="0" xfId="0" applyNumberFormat="1" applyFont="1" applyFill="1" applyBorder="1" applyAlignment="1">
      <alignment horizontal="right" vertical="top" indent="2" shrinkToFit="1"/>
    </xf>
    <xf numFmtId="0" fontId="4" fillId="0" borderId="7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left" vertical="center" wrapText="1"/>
    </xf>
    <xf numFmtId="1" fontId="3" fillId="3" borderId="0" xfId="0" applyNumberFormat="1" applyFont="1" applyFill="1" applyBorder="1" applyAlignment="1">
      <alignment vertical="top" shrinkToFit="1"/>
    </xf>
    <xf numFmtId="0" fontId="3" fillId="3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164" fontId="3" fillId="3" borderId="0" xfId="0" applyNumberFormat="1" applyFont="1" applyFill="1" applyBorder="1" applyAlignment="1">
      <alignment vertical="top" shrinkToFit="1"/>
    </xf>
    <xf numFmtId="0" fontId="3" fillId="4" borderId="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" fontId="3" fillId="0" borderId="0" xfId="0" applyNumberFormat="1" applyFont="1" applyBorder="1" applyAlignment="1">
      <alignment horizontal="right" vertical="top" shrinkToFit="1"/>
    </xf>
    <xf numFmtId="44" fontId="2" fillId="0" borderId="0" xfId="0" applyNumberFormat="1" applyFont="1" applyBorder="1" applyAlignment="1">
      <alignment vertical="top" wrapText="1"/>
    </xf>
    <xf numFmtId="44" fontId="3" fillId="0" borderId="0" xfId="0" applyNumberFormat="1" applyFont="1" applyBorder="1" applyAlignment="1">
      <alignment vertical="top" wrapText="1"/>
    </xf>
    <xf numFmtId="44" fontId="3" fillId="3" borderId="0" xfId="0" applyNumberFormat="1" applyFont="1" applyFill="1" applyBorder="1" applyAlignment="1">
      <alignment vertical="center" wrapText="1"/>
    </xf>
    <xf numFmtId="164" fontId="3" fillId="3" borderId="0" xfId="0" applyNumberFormat="1" applyFont="1" applyFill="1" applyBorder="1" applyAlignment="1">
      <alignment horizontal="right" vertical="top" shrinkToFit="1"/>
    </xf>
    <xf numFmtId="44" fontId="2" fillId="3" borderId="0" xfId="0" applyNumberFormat="1" applyFont="1" applyFill="1" applyBorder="1" applyAlignment="1">
      <alignment vertical="top" wrapText="1"/>
    </xf>
    <xf numFmtId="1" fontId="3" fillId="3" borderId="0" xfId="0" applyNumberFormat="1" applyFont="1" applyFill="1" applyBorder="1" applyAlignment="1">
      <alignment horizontal="right" vertical="top" shrinkToFit="1"/>
    </xf>
    <xf numFmtId="44" fontId="3" fillId="3" borderId="0" xfId="0" applyNumberFormat="1" applyFont="1" applyFill="1" applyBorder="1" applyAlignment="1">
      <alignment vertical="top" wrapText="1"/>
    </xf>
    <xf numFmtId="44" fontId="3" fillId="0" borderId="0" xfId="0" applyNumberFormat="1" applyFont="1" applyBorder="1" applyAlignment="1">
      <alignment vertical="center" wrapText="1"/>
    </xf>
    <xf numFmtId="44" fontId="4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right" vertical="top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44" fontId="3" fillId="0" borderId="0" xfId="0" applyNumberFormat="1" applyFont="1" applyFill="1" applyBorder="1" applyAlignment="1">
      <alignment horizontal="left" vertical="center" wrapText="1"/>
    </xf>
    <xf numFmtId="44" fontId="3" fillId="0" borderId="7" xfId="0" applyNumberFormat="1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top" wrapText="1" indent="5"/>
    </xf>
    <xf numFmtId="0" fontId="2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vertical="top" shrinkToFit="1"/>
    </xf>
    <xf numFmtId="44" fontId="2" fillId="0" borderId="0" xfId="0" applyNumberFormat="1" applyFont="1" applyFill="1" applyBorder="1" applyAlignment="1">
      <alignment horizontal="right" vertical="top" wrapText="1"/>
    </xf>
    <xf numFmtId="44" fontId="2" fillId="0" borderId="7" xfId="0" applyNumberFormat="1" applyFont="1" applyFill="1" applyBorder="1" applyAlignment="1">
      <alignment horizontal="right" vertical="top" wrapText="1"/>
    </xf>
    <xf numFmtId="44" fontId="2" fillId="0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right" wrapText="1"/>
    </xf>
    <xf numFmtId="0" fontId="1" fillId="0" borderId="0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191770</xdr:colOff>
      <xdr:row>0</xdr:row>
      <xdr:rowOff>185928</xdr:rowOff>
    </xdr:from>
    <xdr:ext cx="3805428" cy="1102559"/>
    <xdr:pic>
      <xdr:nvPicPr>
        <xdr:cNvPr id="2" name="image1.jpeg">
          <a:extLst>
            <a:ext uri="{FF2B5EF4-FFF2-40B4-BE49-F238E27FC236}">
              <a16:creationId xmlns:a16="http://schemas.microsoft.com/office/drawing/2014/main" id="{C6993514-D247-4E6C-B9B1-BE00774DB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770" y="185928"/>
          <a:ext cx="3805428" cy="11025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55"/>
  <sheetViews>
    <sheetView tabSelected="1" zoomScaleNormal="100" workbookViewId="0">
      <selection activeCell="S1" sqref="S1"/>
    </sheetView>
  </sheetViews>
  <sheetFormatPr defaultRowHeight="15" x14ac:dyDescent="0.2"/>
  <cols>
    <col min="1" max="1" width="76.83203125" style="2" customWidth="1"/>
    <col min="2" max="2" width="8.5" style="2" customWidth="1"/>
    <col min="3" max="3" width="12.83203125" style="2" customWidth="1"/>
    <col min="4" max="4" width="17.33203125" style="2" customWidth="1"/>
    <col min="5" max="5" width="18.1640625" style="2" customWidth="1"/>
    <col min="6" max="6" width="22" style="2" customWidth="1"/>
    <col min="7" max="7" width="26.83203125" style="2" customWidth="1"/>
    <col min="8" max="8" width="29.83203125" style="2" hidden="1" customWidth="1"/>
    <col min="9" max="9" width="23.5" style="2" hidden="1" customWidth="1"/>
    <col min="10" max="10" width="17.6640625" style="2" hidden="1" customWidth="1"/>
    <col min="11" max="11" width="20.1640625" style="2" hidden="1" customWidth="1"/>
    <col min="12" max="12" width="22" style="2" hidden="1" customWidth="1"/>
    <col min="13" max="13" width="16.5" style="2" hidden="1" customWidth="1"/>
    <col min="14" max="14" width="11" style="2" hidden="1" customWidth="1"/>
    <col min="15" max="15" width="0" style="2" hidden="1" customWidth="1"/>
    <col min="16" max="16384" width="9.33203125" style="2"/>
  </cols>
  <sheetData>
    <row r="1" spans="1:13" ht="135.75" customHeight="1" x14ac:dyDescent="0.25">
      <c r="A1" s="57"/>
      <c r="B1" s="58"/>
      <c r="C1" s="58"/>
      <c r="D1" s="59"/>
      <c r="E1" s="60"/>
      <c r="F1" s="177"/>
      <c r="G1" s="61"/>
    </row>
    <row r="2" spans="1:13" ht="15" customHeight="1" x14ac:dyDescent="0.2">
      <c r="A2" s="62" t="s">
        <v>311</v>
      </c>
      <c r="B2" s="26"/>
      <c r="C2" s="27"/>
      <c r="D2" s="49"/>
      <c r="E2" s="63"/>
      <c r="F2" s="178"/>
      <c r="G2" s="64"/>
    </row>
    <row r="3" spans="1:13" x14ac:dyDescent="0.25">
      <c r="A3" s="62" t="s">
        <v>309</v>
      </c>
      <c r="B3" s="26"/>
      <c r="C3" s="27"/>
      <c r="D3" s="5"/>
      <c r="E3" s="65"/>
      <c r="F3" s="131"/>
      <c r="G3" s="66"/>
    </row>
    <row r="4" spans="1:13" ht="15.75" thickBot="1" x14ac:dyDescent="0.3">
      <c r="A4" s="67" t="s">
        <v>312</v>
      </c>
      <c r="B4" s="68"/>
      <c r="C4" s="69"/>
      <c r="D4" s="70"/>
      <c r="E4" s="71"/>
      <c r="F4" s="52"/>
      <c r="G4" s="53"/>
    </row>
    <row r="5" spans="1:13" ht="15" customHeight="1" thickBot="1" x14ac:dyDescent="0.25">
      <c r="A5" s="72"/>
      <c r="B5" s="73" t="s">
        <v>313</v>
      </c>
      <c r="C5" s="74" t="s">
        <v>307</v>
      </c>
      <c r="D5" s="75" t="s">
        <v>308</v>
      </c>
      <c r="E5" s="76" t="s">
        <v>416</v>
      </c>
      <c r="F5" s="56" t="s">
        <v>390</v>
      </c>
      <c r="G5" s="56" t="s">
        <v>391</v>
      </c>
      <c r="H5" s="22" t="s">
        <v>402</v>
      </c>
      <c r="K5" s="2" t="s">
        <v>392</v>
      </c>
      <c r="L5" s="2">
        <f>178</f>
        <v>178</v>
      </c>
    </row>
    <row r="6" spans="1:13" ht="15" customHeight="1" x14ac:dyDescent="0.2">
      <c r="A6" s="48"/>
      <c r="B6" s="63"/>
      <c r="C6" s="63"/>
      <c r="D6" s="47"/>
      <c r="E6" s="77"/>
      <c r="F6" s="24"/>
      <c r="G6" s="28"/>
      <c r="H6" s="25"/>
      <c r="I6" s="3"/>
      <c r="K6" s="2" t="s">
        <v>417</v>
      </c>
      <c r="L6" s="3">
        <f>G7/L5</f>
        <v>14380.307767464583</v>
      </c>
    </row>
    <row r="7" spans="1:13" ht="15" customHeight="1" x14ac:dyDescent="0.25">
      <c r="A7" s="48"/>
      <c r="B7" s="63"/>
      <c r="C7" s="63"/>
      <c r="D7" s="47"/>
      <c r="E7" s="77"/>
      <c r="F7" s="8">
        <f>SUM(F9:F560)</f>
        <v>2943649</v>
      </c>
      <c r="G7" s="9">
        <f>SUM(G11:G554)</f>
        <v>2559694.7826086958</v>
      </c>
      <c r="H7" s="9">
        <f>SUM(H10:H555)</f>
        <v>267376.93043478264</v>
      </c>
    </row>
    <row r="8" spans="1:13" ht="15" customHeight="1" x14ac:dyDescent="0.25">
      <c r="A8" s="48"/>
      <c r="B8" s="63"/>
      <c r="C8" s="63"/>
      <c r="D8" s="47"/>
      <c r="E8" s="77"/>
      <c r="F8" s="10"/>
      <c r="G8" s="11"/>
      <c r="H8" s="13"/>
      <c r="K8" s="2" t="s">
        <v>403</v>
      </c>
    </row>
    <row r="9" spans="1:13" x14ac:dyDescent="0.25">
      <c r="A9" s="78" t="s">
        <v>314</v>
      </c>
      <c r="B9" s="79"/>
      <c r="C9" s="80"/>
      <c r="D9" s="80"/>
      <c r="E9" s="81"/>
      <c r="F9" s="12"/>
      <c r="G9" s="12"/>
      <c r="H9" s="7"/>
      <c r="K9" s="2" t="s">
        <v>392</v>
      </c>
      <c r="L9" s="2">
        <v>148</v>
      </c>
    </row>
    <row r="10" spans="1:13" x14ac:dyDescent="0.25">
      <c r="A10" s="82" t="s">
        <v>315</v>
      </c>
      <c r="B10" s="83"/>
      <c r="C10" s="65"/>
      <c r="D10" s="65"/>
      <c r="E10" s="84"/>
      <c r="F10" s="10"/>
      <c r="G10" s="11"/>
      <c r="H10" s="13"/>
      <c r="K10" s="2" t="s">
        <v>418</v>
      </c>
      <c r="L10" s="3">
        <f>L6*L9</f>
        <v>2128285.5495847585</v>
      </c>
    </row>
    <row r="11" spans="1:13" x14ac:dyDescent="0.2">
      <c r="A11" s="85" t="s">
        <v>316</v>
      </c>
      <c r="B11" s="86" t="s">
        <v>3</v>
      </c>
      <c r="C11" s="87">
        <v>1</v>
      </c>
      <c r="D11" s="40">
        <v>0</v>
      </c>
      <c r="E11" s="88"/>
      <c r="F11" s="11"/>
      <c r="G11" s="11"/>
      <c r="H11" s="11"/>
      <c r="I11" s="3"/>
      <c r="K11" s="21" t="s">
        <v>405</v>
      </c>
      <c r="L11" s="3">
        <f>L10-H7</f>
        <v>1860908.6191499759</v>
      </c>
      <c r="M11" s="2" t="s">
        <v>419</v>
      </c>
    </row>
    <row r="12" spans="1:13" x14ac:dyDescent="0.2">
      <c r="A12" s="85" t="s">
        <v>317</v>
      </c>
      <c r="B12" s="86" t="s">
        <v>3</v>
      </c>
      <c r="C12" s="87">
        <v>1</v>
      </c>
      <c r="D12" s="40">
        <v>0</v>
      </c>
      <c r="E12" s="88"/>
      <c r="F12" s="11"/>
      <c r="G12" s="13"/>
      <c r="H12" s="11"/>
      <c r="I12" s="3"/>
    </row>
    <row r="13" spans="1:13" x14ac:dyDescent="0.2">
      <c r="A13" s="85" t="s">
        <v>318</v>
      </c>
      <c r="B13" s="86" t="s">
        <v>3</v>
      </c>
      <c r="C13" s="87">
        <v>1</v>
      </c>
      <c r="D13" s="40">
        <v>0</v>
      </c>
      <c r="E13" s="88"/>
      <c r="F13" s="11"/>
      <c r="G13" s="13"/>
      <c r="H13" s="11"/>
      <c r="I13" s="3"/>
    </row>
    <row r="14" spans="1:13" x14ac:dyDescent="0.2">
      <c r="A14" s="85" t="s">
        <v>319</v>
      </c>
      <c r="B14" s="86" t="s">
        <v>3</v>
      </c>
      <c r="C14" s="87">
        <v>5</v>
      </c>
      <c r="D14" s="40">
        <v>32000</v>
      </c>
      <c r="E14" s="88">
        <f>D14*C14</f>
        <v>160000</v>
      </c>
      <c r="F14" s="11"/>
      <c r="G14" s="13"/>
      <c r="H14" s="11">
        <f>D14*1/1.15</f>
        <v>27826.08695652174</v>
      </c>
      <c r="I14" s="4" t="s">
        <v>404</v>
      </c>
    </row>
    <row r="15" spans="1:13" x14ac:dyDescent="0.2">
      <c r="A15" s="85" t="s">
        <v>320</v>
      </c>
      <c r="B15" s="86" t="s">
        <v>3</v>
      </c>
      <c r="C15" s="87">
        <v>5</v>
      </c>
      <c r="D15" s="40">
        <v>28000</v>
      </c>
      <c r="E15" s="88">
        <f t="shared" ref="E15:E16" si="0">D15*C15</f>
        <v>140000</v>
      </c>
      <c r="F15" s="11"/>
      <c r="G15" s="13"/>
      <c r="H15" s="11">
        <f t="shared" ref="H15:H16" si="1">D15*1/1.15</f>
        <v>24347.826086956524</v>
      </c>
      <c r="I15" s="4" t="s">
        <v>404</v>
      </c>
    </row>
    <row r="16" spans="1:13" x14ac:dyDescent="0.2">
      <c r="A16" s="85" t="s">
        <v>321</v>
      </c>
      <c r="B16" s="86" t="s">
        <v>3</v>
      </c>
      <c r="C16" s="87">
        <v>5</v>
      </c>
      <c r="D16" s="40">
        <v>2000</v>
      </c>
      <c r="E16" s="88">
        <f t="shared" si="0"/>
        <v>10000</v>
      </c>
      <c r="F16" s="11"/>
      <c r="G16" s="13"/>
      <c r="H16" s="11">
        <f t="shared" si="1"/>
        <v>1739.1304347826087</v>
      </c>
      <c r="I16" s="4" t="s">
        <v>404</v>
      </c>
    </row>
    <row r="17" spans="1:9" x14ac:dyDescent="0.2">
      <c r="A17" s="85" t="s">
        <v>322</v>
      </c>
      <c r="B17" s="86" t="s">
        <v>3</v>
      </c>
      <c r="C17" s="87">
        <v>1</v>
      </c>
      <c r="D17" s="40">
        <v>0</v>
      </c>
      <c r="E17" s="89">
        <v>0</v>
      </c>
      <c r="F17" s="11"/>
      <c r="G17" s="13"/>
      <c r="H17" s="11"/>
      <c r="I17" s="3"/>
    </row>
    <row r="18" spans="1:9" x14ac:dyDescent="0.2">
      <c r="A18" s="85" t="s">
        <v>323</v>
      </c>
      <c r="B18" s="86" t="s">
        <v>3</v>
      </c>
      <c r="C18" s="87">
        <v>1</v>
      </c>
      <c r="D18" s="40">
        <v>0</v>
      </c>
      <c r="E18" s="88">
        <v>0</v>
      </c>
      <c r="F18" s="11"/>
      <c r="G18" s="13"/>
      <c r="H18" s="11"/>
      <c r="I18" s="3"/>
    </row>
    <row r="19" spans="1:9" x14ac:dyDescent="0.2">
      <c r="A19" s="85" t="s">
        <v>324</v>
      </c>
      <c r="B19" s="86" t="s">
        <v>325</v>
      </c>
      <c r="C19" s="87">
        <v>1</v>
      </c>
      <c r="D19" s="40">
        <v>0</v>
      </c>
      <c r="E19" s="88">
        <v>0</v>
      </c>
      <c r="F19" s="11"/>
      <c r="G19" s="13"/>
      <c r="H19" s="11"/>
      <c r="I19" s="3"/>
    </row>
    <row r="20" spans="1:9" x14ac:dyDescent="0.2">
      <c r="A20" s="85" t="s">
        <v>326</v>
      </c>
      <c r="B20" s="86" t="s">
        <v>325</v>
      </c>
      <c r="C20" s="87">
        <v>5</v>
      </c>
      <c r="D20" s="40">
        <v>1200</v>
      </c>
      <c r="E20" s="88">
        <f t="shared" ref="E20" si="2">D20*C20</f>
        <v>6000</v>
      </c>
      <c r="F20" s="11"/>
      <c r="G20" s="13"/>
      <c r="H20" s="11">
        <f>D20*1/1.15</f>
        <v>1043.4782608695652</v>
      </c>
      <c r="I20" s="4" t="s">
        <v>404</v>
      </c>
    </row>
    <row r="21" spans="1:9" x14ac:dyDescent="0.2">
      <c r="A21" s="85" t="s">
        <v>327</v>
      </c>
      <c r="B21" s="86" t="s">
        <v>328</v>
      </c>
      <c r="C21" s="87">
        <v>1</v>
      </c>
      <c r="D21" s="40">
        <v>0</v>
      </c>
      <c r="E21" s="88">
        <v>0</v>
      </c>
      <c r="F21" s="11"/>
      <c r="G21" s="13"/>
      <c r="H21" s="11"/>
      <c r="I21" s="3"/>
    </row>
    <row r="22" spans="1:9" x14ac:dyDescent="0.2">
      <c r="A22" s="85" t="s">
        <v>234</v>
      </c>
      <c r="B22" s="35"/>
      <c r="C22" s="34"/>
      <c r="D22" s="34"/>
      <c r="E22" s="88">
        <f>SUM(E11:E21)</f>
        <v>316000</v>
      </c>
      <c r="F22" s="11"/>
      <c r="G22" s="13"/>
      <c r="H22" s="11"/>
      <c r="I22" s="3"/>
    </row>
    <row r="23" spans="1:9" x14ac:dyDescent="0.2">
      <c r="A23" s="90"/>
      <c r="B23" s="35"/>
      <c r="C23" s="34"/>
      <c r="D23" s="34"/>
      <c r="E23" s="91"/>
      <c r="F23" s="11"/>
      <c r="G23" s="13"/>
      <c r="H23" s="11"/>
      <c r="I23" s="3"/>
    </row>
    <row r="24" spans="1:9" x14ac:dyDescent="0.2">
      <c r="A24" s="92" t="s">
        <v>329</v>
      </c>
      <c r="B24" s="93"/>
      <c r="C24" s="94"/>
      <c r="D24" s="94"/>
      <c r="E24" s="54"/>
      <c r="F24" s="14">
        <f>E22</f>
        <v>316000</v>
      </c>
      <c r="G24" s="9">
        <f>F24/1.15</f>
        <v>274782.60869565222</v>
      </c>
      <c r="H24" s="11"/>
      <c r="I24" s="3"/>
    </row>
    <row r="25" spans="1:9" x14ac:dyDescent="0.2">
      <c r="A25" s="95"/>
      <c r="B25" s="34"/>
      <c r="C25" s="34"/>
      <c r="D25" s="34"/>
      <c r="E25" s="96"/>
      <c r="F25" s="13"/>
      <c r="G25" s="13"/>
      <c r="H25" s="11"/>
      <c r="I25" s="3"/>
    </row>
    <row r="26" spans="1:9" x14ac:dyDescent="0.2">
      <c r="A26" s="95"/>
      <c r="B26" s="34"/>
      <c r="C26" s="34"/>
      <c r="D26" s="34"/>
      <c r="E26" s="96"/>
      <c r="F26" s="13"/>
      <c r="G26" s="13"/>
      <c r="H26" s="11"/>
      <c r="I26" s="3"/>
    </row>
    <row r="27" spans="1:9" x14ac:dyDescent="0.2">
      <c r="A27" s="97" t="s">
        <v>330</v>
      </c>
      <c r="B27" s="98"/>
      <c r="C27" s="99"/>
      <c r="D27" s="99"/>
      <c r="E27" s="100"/>
      <c r="F27" s="7"/>
      <c r="G27" s="29"/>
      <c r="H27" s="11"/>
      <c r="I27" s="3"/>
    </row>
    <row r="28" spans="1:9" x14ac:dyDescent="0.2">
      <c r="A28" s="90" t="s">
        <v>90</v>
      </c>
      <c r="B28" s="35"/>
      <c r="C28" s="34"/>
      <c r="D28" s="34"/>
      <c r="E28" s="101"/>
      <c r="F28" s="13"/>
      <c r="G28" s="13"/>
      <c r="H28" s="11"/>
      <c r="I28" s="3"/>
    </row>
    <row r="29" spans="1:9" x14ac:dyDescent="0.2">
      <c r="A29" s="85" t="s">
        <v>331</v>
      </c>
      <c r="B29" s="86" t="s">
        <v>325</v>
      </c>
      <c r="C29" s="87">
        <v>0</v>
      </c>
      <c r="D29" s="40">
        <v>0</v>
      </c>
      <c r="E29" s="88">
        <v>0</v>
      </c>
      <c r="F29" s="13"/>
      <c r="G29" s="13"/>
      <c r="H29" s="11"/>
      <c r="I29" s="3"/>
    </row>
    <row r="30" spans="1:9" x14ac:dyDescent="0.2">
      <c r="A30" s="85" t="s">
        <v>332</v>
      </c>
      <c r="B30" s="86" t="s">
        <v>325</v>
      </c>
      <c r="C30" s="87">
        <v>5</v>
      </c>
      <c r="D30" s="40">
        <v>1250</v>
      </c>
      <c r="E30" s="88">
        <f t="shared" ref="E30" si="3">D30*C30</f>
        <v>6250</v>
      </c>
      <c r="F30" s="13"/>
      <c r="G30" s="13"/>
      <c r="H30" s="11">
        <f>D30*1/1.15</f>
        <v>1086.9565217391305</v>
      </c>
      <c r="I30" s="4" t="s">
        <v>404</v>
      </c>
    </row>
    <row r="31" spans="1:9" x14ac:dyDescent="0.2">
      <c r="A31" s="90" t="s">
        <v>93</v>
      </c>
      <c r="B31" s="102"/>
      <c r="C31" s="34"/>
      <c r="D31" s="34"/>
      <c r="E31" s="91">
        <f>SUM(E30)</f>
        <v>6250</v>
      </c>
      <c r="F31" s="13"/>
      <c r="G31" s="13"/>
      <c r="H31" s="11"/>
      <c r="I31" s="3"/>
    </row>
    <row r="32" spans="1:9" x14ac:dyDescent="0.2">
      <c r="A32" s="90"/>
      <c r="B32" s="102"/>
      <c r="C32" s="34"/>
      <c r="D32" s="34"/>
      <c r="E32" s="103"/>
      <c r="F32" s="13"/>
      <c r="G32" s="13"/>
      <c r="H32" s="11"/>
      <c r="I32" s="3"/>
    </row>
    <row r="33" spans="1:9" x14ac:dyDescent="0.25">
      <c r="A33" s="92" t="s">
        <v>333</v>
      </c>
      <c r="B33" s="63"/>
      <c r="C33" s="44"/>
      <c r="D33" s="44"/>
      <c r="E33" s="104"/>
      <c r="F33" s="14">
        <f>E31</f>
        <v>6250</v>
      </c>
      <c r="G33" s="9">
        <f>F33/1.15</f>
        <v>5434.7826086956529</v>
      </c>
      <c r="H33" s="11"/>
      <c r="I33" s="3"/>
    </row>
    <row r="34" spans="1:9" x14ac:dyDescent="0.2">
      <c r="A34" s="48"/>
      <c r="B34" s="49"/>
      <c r="C34" s="49"/>
      <c r="D34" s="49"/>
      <c r="E34" s="32"/>
      <c r="F34" s="13"/>
      <c r="G34" s="13"/>
      <c r="H34" s="11"/>
      <c r="I34" s="3"/>
    </row>
    <row r="35" spans="1:9" x14ac:dyDescent="0.2">
      <c r="A35" s="48"/>
      <c r="B35" s="49"/>
      <c r="C35" s="49"/>
      <c r="D35" s="49"/>
      <c r="E35" s="32"/>
      <c r="F35" s="13"/>
      <c r="G35" s="13"/>
      <c r="H35" s="11"/>
      <c r="I35" s="3"/>
    </row>
    <row r="36" spans="1:9" x14ac:dyDescent="0.2">
      <c r="A36" s="105" t="s">
        <v>38</v>
      </c>
      <c r="B36" s="99"/>
      <c r="C36" s="99"/>
      <c r="D36" s="99"/>
      <c r="E36" s="100"/>
      <c r="F36" s="7"/>
      <c r="G36" s="29"/>
      <c r="H36" s="11"/>
      <c r="I36" s="3"/>
    </row>
    <row r="37" spans="1:9" x14ac:dyDescent="0.2">
      <c r="A37" s="42" t="s">
        <v>39</v>
      </c>
      <c r="B37" s="34"/>
      <c r="C37" s="34"/>
      <c r="D37" s="34"/>
      <c r="E37" s="101"/>
      <c r="F37" s="13"/>
      <c r="G37" s="13"/>
      <c r="H37" s="11"/>
      <c r="I37" s="3"/>
    </row>
    <row r="38" spans="1:9" x14ac:dyDescent="0.2">
      <c r="A38" s="37" t="s">
        <v>40</v>
      </c>
      <c r="B38" s="38" t="s">
        <v>41</v>
      </c>
      <c r="C38" s="87">
        <v>1</v>
      </c>
      <c r="D38" s="40">
        <v>5000</v>
      </c>
      <c r="E38" s="88">
        <v>5000</v>
      </c>
      <c r="F38" s="11"/>
      <c r="G38" s="11"/>
      <c r="H38" s="11"/>
      <c r="I38" s="3"/>
    </row>
    <row r="39" spans="1:9" x14ac:dyDescent="0.2">
      <c r="A39" s="37" t="s">
        <v>42</v>
      </c>
      <c r="B39" s="38" t="s">
        <v>43</v>
      </c>
      <c r="C39" s="87">
        <v>10</v>
      </c>
      <c r="D39" s="40">
        <v>220</v>
      </c>
      <c r="E39" s="88">
        <v>2200</v>
      </c>
      <c r="F39" s="11"/>
      <c r="G39" s="11"/>
      <c r="H39" s="11"/>
      <c r="I39" s="3"/>
    </row>
    <row r="40" spans="1:9" x14ac:dyDescent="0.2">
      <c r="A40" s="37" t="s">
        <v>44</v>
      </c>
      <c r="B40" s="38" t="s">
        <v>43</v>
      </c>
      <c r="C40" s="87">
        <v>108</v>
      </c>
      <c r="D40" s="40">
        <v>50</v>
      </c>
      <c r="E40" s="88">
        <v>5400</v>
      </c>
      <c r="F40" s="11"/>
      <c r="G40" s="11"/>
      <c r="H40" s="11"/>
      <c r="I40" s="3"/>
    </row>
    <row r="41" spans="1:9" x14ac:dyDescent="0.2">
      <c r="A41" s="37" t="s">
        <v>45</v>
      </c>
      <c r="B41" s="38" t="s">
        <v>43</v>
      </c>
      <c r="C41" s="87">
        <v>9</v>
      </c>
      <c r="D41" s="40">
        <v>180</v>
      </c>
      <c r="E41" s="88">
        <v>1620</v>
      </c>
      <c r="F41" s="11"/>
      <c r="G41" s="11"/>
      <c r="H41" s="11"/>
      <c r="I41" s="3"/>
    </row>
    <row r="42" spans="1:9" x14ac:dyDescent="0.2">
      <c r="A42" s="37" t="s">
        <v>46</v>
      </c>
      <c r="B42" s="38" t="s">
        <v>43</v>
      </c>
      <c r="C42" s="87">
        <v>80</v>
      </c>
      <c r="D42" s="40">
        <v>60</v>
      </c>
      <c r="E42" s="88">
        <v>4800</v>
      </c>
      <c r="F42" s="11"/>
      <c r="G42" s="11"/>
      <c r="H42" s="11"/>
      <c r="I42" s="3"/>
    </row>
    <row r="43" spans="1:9" x14ac:dyDescent="0.2">
      <c r="A43" s="37" t="s">
        <v>47</v>
      </c>
      <c r="B43" s="38" t="s">
        <v>43</v>
      </c>
      <c r="C43" s="87">
        <v>57</v>
      </c>
      <c r="D43" s="40">
        <v>30</v>
      </c>
      <c r="E43" s="88">
        <v>1710</v>
      </c>
      <c r="F43" s="11"/>
      <c r="G43" s="11"/>
      <c r="H43" s="11"/>
      <c r="I43" s="3"/>
    </row>
    <row r="44" spans="1:9" x14ac:dyDescent="0.2">
      <c r="A44" s="37" t="s">
        <v>48</v>
      </c>
      <c r="B44" s="38" t="s">
        <v>41</v>
      </c>
      <c r="C44" s="87">
        <v>1</v>
      </c>
      <c r="D44" s="40">
        <v>1000</v>
      </c>
      <c r="E44" s="88">
        <v>1000</v>
      </c>
      <c r="F44" s="11"/>
      <c r="G44" s="11"/>
      <c r="H44" s="11"/>
      <c r="I44" s="3"/>
    </row>
    <row r="45" spans="1:9" x14ac:dyDescent="0.2">
      <c r="A45" s="95" t="s">
        <v>49</v>
      </c>
      <c r="B45" s="106"/>
      <c r="C45" s="106"/>
      <c r="D45" s="107"/>
      <c r="E45" s="88">
        <v>21730</v>
      </c>
      <c r="F45" s="15"/>
      <c r="G45" s="11"/>
      <c r="H45" s="11"/>
      <c r="I45" s="3"/>
    </row>
    <row r="46" spans="1:9" x14ac:dyDescent="0.2">
      <c r="A46" s="95"/>
      <c r="B46" s="106"/>
      <c r="C46" s="106"/>
      <c r="D46" s="107"/>
      <c r="E46" s="88"/>
      <c r="F46" s="15"/>
      <c r="G46" s="11"/>
      <c r="H46" s="11"/>
      <c r="I46" s="3"/>
    </row>
    <row r="47" spans="1:9" x14ac:dyDescent="0.2">
      <c r="A47" s="108" t="s">
        <v>50</v>
      </c>
      <c r="B47" s="109"/>
      <c r="C47" s="109"/>
      <c r="D47" s="110"/>
      <c r="E47" s="111"/>
      <c r="F47" s="11"/>
      <c r="G47" s="11"/>
      <c r="H47" s="11"/>
      <c r="I47" s="3"/>
    </row>
    <row r="48" spans="1:9" x14ac:dyDescent="0.2">
      <c r="A48" s="112" t="s">
        <v>51</v>
      </c>
      <c r="B48" s="113" t="s">
        <v>52</v>
      </c>
      <c r="C48" s="114">
        <v>10</v>
      </c>
      <c r="D48" s="115">
        <v>1600</v>
      </c>
      <c r="E48" s="116">
        <v>16000</v>
      </c>
      <c r="F48" s="11"/>
      <c r="G48" s="11"/>
      <c r="H48" s="11"/>
      <c r="I48" s="3"/>
    </row>
    <row r="49" spans="1:9" x14ac:dyDescent="0.2">
      <c r="A49" s="108" t="s">
        <v>53</v>
      </c>
      <c r="B49" s="109"/>
      <c r="C49" s="109"/>
      <c r="D49" s="110"/>
      <c r="E49" s="117">
        <v>16000</v>
      </c>
      <c r="F49" s="11"/>
      <c r="G49" s="11"/>
      <c r="H49" s="11"/>
      <c r="I49" s="3"/>
    </row>
    <row r="50" spans="1:9" x14ac:dyDescent="0.2">
      <c r="A50" s="42"/>
      <c r="B50" s="34"/>
      <c r="C50" s="34"/>
      <c r="D50" s="34"/>
      <c r="E50" s="91"/>
      <c r="F50" s="11"/>
      <c r="G50" s="11"/>
      <c r="H50" s="11"/>
      <c r="I50" s="3"/>
    </row>
    <row r="51" spans="1:9" x14ac:dyDescent="0.2">
      <c r="A51" s="43" t="s">
        <v>54</v>
      </c>
      <c r="B51" s="94"/>
      <c r="C51" s="94"/>
      <c r="D51" s="94"/>
      <c r="E51" s="104"/>
      <c r="F51" s="14">
        <v>37730</v>
      </c>
      <c r="G51" s="9">
        <f>F51/1.15</f>
        <v>32808.695652173912</v>
      </c>
      <c r="H51" s="11"/>
      <c r="I51" s="3"/>
    </row>
    <row r="52" spans="1:9" ht="16.5" customHeight="1" x14ac:dyDescent="0.2">
      <c r="A52" s="95"/>
      <c r="B52" s="34"/>
      <c r="C52" s="34"/>
      <c r="D52" s="34"/>
      <c r="E52" s="88"/>
      <c r="F52" s="11"/>
      <c r="G52" s="11"/>
      <c r="H52" s="11"/>
      <c r="I52" s="3"/>
    </row>
    <row r="53" spans="1:9" ht="16.5" customHeight="1" x14ac:dyDescent="0.2">
      <c r="A53" s="118" t="s">
        <v>55</v>
      </c>
      <c r="B53" s="99"/>
      <c r="C53" s="99"/>
      <c r="D53" s="99"/>
      <c r="E53" s="119"/>
      <c r="F53" s="16"/>
      <c r="G53" s="29"/>
      <c r="H53" s="11"/>
      <c r="I53" s="3"/>
    </row>
    <row r="54" spans="1:9" x14ac:dyDescent="0.2">
      <c r="A54" s="42" t="s">
        <v>56</v>
      </c>
      <c r="B54" s="34"/>
      <c r="C54" s="34"/>
      <c r="D54" s="34"/>
      <c r="E54" s="120"/>
      <c r="F54" s="11"/>
      <c r="G54" s="11"/>
      <c r="H54" s="11"/>
      <c r="I54" s="3"/>
    </row>
    <row r="55" spans="1:9" x14ac:dyDescent="0.2">
      <c r="A55" s="37" t="s">
        <v>57</v>
      </c>
      <c r="B55" s="38" t="s">
        <v>3</v>
      </c>
      <c r="C55" s="87">
        <v>1</v>
      </c>
      <c r="D55" s="40">
        <v>500</v>
      </c>
      <c r="E55" s="88">
        <v>500</v>
      </c>
      <c r="F55" s="11"/>
      <c r="G55" s="11"/>
      <c r="H55" s="11"/>
      <c r="I55" s="3"/>
    </row>
    <row r="56" spans="1:9" x14ac:dyDescent="0.2">
      <c r="A56" s="95" t="s">
        <v>58</v>
      </c>
      <c r="B56" s="106"/>
      <c r="C56" s="106"/>
      <c r="D56" s="107"/>
      <c r="E56" s="88">
        <v>500</v>
      </c>
      <c r="F56" s="11"/>
      <c r="G56" s="11"/>
      <c r="H56" s="11"/>
      <c r="I56" s="3"/>
    </row>
    <row r="57" spans="1:9" x14ac:dyDescent="0.2">
      <c r="A57" s="95"/>
      <c r="B57" s="106"/>
      <c r="C57" s="106"/>
      <c r="D57" s="107"/>
      <c r="E57" s="88"/>
      <c r="F57" s="11"/>
      <c r="G57" s="11"/>
      <c r="H57" s="11"/>
      <c r="I57" s="3"/>
    </row>
    <row r="58" spans="1:9" x14ac:dyDescent="0.2">
      <c r="A58" s="108" t="s">
        <v>0</v>
      </c>
      <c r="B58" s="109"/>
      <c r="C58" s="109"/>
      <c r="D58" s="110"/>
      <c r="E58" s="111"/>
      <c r="F58" s="11"/>
      <c r="G58" s="11"/>
      <c r="H58" s="11"/>
      <c r="I58" s="3"/>
    </row>
    <row r="59" spans="1:9" x14ac:dyDescent="0.25">
      <c r="A59" s="121" t="s">
        <v>59</v>
      </c>
      <c r="B59" s="122"/>
      <c r="C59" s="122"/>
      <c r="D59" s="123"/>
      <c r="E59" s="124"/>
      <c r="F59" s="11"/>
      <c r="G59" s="11"/>
      <c r="H59" s="11"/>
      <c r="I59" s="3"/>
    </row>
    <row r="60" spans="1:9" x14ac:dyDescent="0.2">
      <c r="A60" s="112" t="s">
        <v>60</v>
      </c>
      <c r="B60" s="113" t="s">
        <v>61</v>
      </c>
      <c r="C60" s="114">
        <v>4</v>
      </c>
      <c r="D60" s="115">
        <v>380</v>
      </c>
      <c r="E60" s="116">
        <v>1520</v>
      </c>
      <c r="F60" s="11"/>
      <c r="G60" s="11"/>
      <c r="H60" s="11"/>
      <c r="I60" s="3"/>
    </row>
    <row r="61" spans="1:9" x14ac:dyDescent="0.2">
      <c r="A61" s="112" t="s">
        <v>62</v>
      </c>
      <c r="B61" s="113" t="s">
        <v>61</v>
      </c>
      <c r="C61" s="114">
        <v>1</v>
      </c>
      <c r="D61" s="115">
        <v>440</v>
      </c>
      <c r="E61" s="116">
        <v>440</v>
      </c>
      <c r="F61" s="11"/>
      <c r="G61" s="11"/>
      <c r="H61" s="11"/>
      <c r="I61" s="3"/>
    </row>
    <row r="62" spans="1:9" x14ac:dyDescent="0.2">
      <c r="A62" s="112" t="s">
        <v>63</v>
      </c>
      <c r="B62" s="113" t="s">
        <v>61</v>
      </c>
      <c r="C62" s="114">
        <v>1</v>
      </c>
      <c r="D62" s="115">
        <v>500</v>
      </c>
      <c r="E62" s="116">
        <v>500</v>
      </c>
      <c r="F62" s="11"/>
      <c r="G62" s="11"/>
      <c r="H62" s="11"/>
      <c r="I62" s="3"/>
    </row>
    <row r="63" spans="1:9" x14ac:dyDescent="0.2">
      <c r="A63" s="112" t="s">
        <v>64</v>
      </c>
      <c r="B63" s="113" t="s">
        <v>61</v>
      </c>
      <c r="C63" s="114">
        <v>2</v>
      </c>
      <c r="D63" s="115">
        <v>2800</v>
      </c>
      <c r="E63" s="116">
        <v>5600</v>
      </c>
      <c r="F63" s="11"/>
      <c r="G63" s="11"/>
      <c r="H63" s="11"/>
      <c r="I63" s="3"/>
    </row>
    <row r="64" spans="1:9" x14ac:dyDescent="0.2">
      <c r="A64" s="112" t="s">
        <v>65</v>
      </c>
      <c r="B64" s="113" t="s">
        <v>61</v>
      </c>
      <c r="C64" s="114">
        <v>2</v>
      </c>
      <c r="D64" s="115">
        <v>650</v>
      </c>
      <c r="E64" s="116">
        <v>1300</v>
      </c>
      <c r="F64" s="11"/>
      <c r="G64" s="11"/>
      <c r="H64" s="11"/>
      <c r="I64" s="3"/>
    </row>
    <row r="65" spans="1:9" x14ac:dyDescent="0.2">
      <c r="A65" s="112" t="s">
        <v>66</v>
      </c>
      <c r="B65" s="113" t="s">
        <v>61</v>
      </c>
      <c r="C65" s="114">
        <v>1</v>
      </c>
      <c r="D65" s="115">
        <v>2800</v>
      </c>
      <c r="E65" s="116">
        <v>2800</v>
      </c>
      <c r="F65" s="11"/>
      <c r="G65" s="11"/>
      <c r="H65" s="11"/>
      <c r="I65" s="3"/>
    </row>
    <row r="66" spans="1:9" x14ac:dyDescent="0.2">
      <c r="A66" s="121" t="s">
        <v>67</v>
      </c>
      <c r="B66" s="109"/>
      <c r="C66" s="109"/>
      <c r="D66" s="110"/>
      <c r="E66" s="116">
        <v>12160</v>
      </c>
      <c r="F66" s="13"/>
      <c r="G66" s="11"/>
      <c r="H66" s="11"/>
      <c r="I66" s="3"/>
    </row>
    <row r="67" spans="1:9" x14ac:dyDescent="0.2">
      <c r="A67" s="108" t="s">
        <v>68</v>
      </c>
      <c r="B67" s="109"/>
      <c r="C67" s="109"/>
      <c r="D67" s="110"/>
      <c r="E67" s="111"/>
      <c r="F67" s="11"/>
      <c r="G67" s="11"/>
      <c r="H67" s="11"/>
      <c r="I67" s="3"/>
    </row>
    <row r="68" spans="1:9" x14ac:dyDescent="0.2">
      <c r="A68" s="112" t="s">
        <v>69</v>
      </c>
      <c r="B68" s="113" t="s">
        <v>70</v>
      </c>
      <c r="C68" s="114">
        <v>4</v>
      </c>
      <c r="D68" s="115">
        <v>125</v>
      </c>
      <c r="E68" s="116">
        <v>500</v>
      </c>
      <c r="F68" s="11"/>
      <c r="G68" s="11"/>
      <c r="H68" s="11"/>
      <c r="I68" s="3"/>
    </row>
    <row r="69" spans="1:9" x14ac:dyDescent="0.2">
      <c r="A69" s="112" t="s">
        <v>71</v>
      </c>
      <c r="B69" s="113" t="s">
        <v>70</v>
      </c>
      <c r="C69" s="114">
        <v>20</v>
      </c>
      <c r="D69" s="115">
        <v>125</v>
      </c>
      <c r="E69" s="116">
        <v>2500</v>
      </c>
      <c r="F69" s="11"/>
      <c r="G69" s="11"/>
      <c r="H69" s="11"/>
      <c r="I69" s="3"/>
    </row>
    <row r="70" spans="1:9" x14ac:dyDescent="0.2">
      <c r="A70" s="112" t="s">
        <v>72</v>
      </c>
      <c r="B70" s="113" t="s">
        <v>70</v>
      </c>
      <c r="C70" s="114">
        <v>2</v>
      </c>
      <c r="D70" s="115">
        <v>125</v>
      </c>
      <c r="E70" s="116">
        <v>250</v>
      </c>
      <c r="F70" s="11"/>
      <c r="G70" s="11"/>
      <c r="H70" s="11"/>
      <c r="I70" s="3"/>
    </row>
    <row r="71" spans="1:9" x14ac:dyDescent="0.2">
      <c r="A71" s="121" t="s">
        <v>73</v>
      </c>
      <c r="B71" s="109"/>
      <c r="C71" s="109"/>
      <c r="D71" s="110"/>
      <c r="E71" s="116">
        <v>3250</v>
      </c>
      <c r="F71" s="13"/>
      <c r="G71" s="11"/>
      <c r="H71" s="11"/>
      <c r="I71" s="3"/>
    </row>
    <row r="72" spans="1:9" x14ac:dyDescent="0.2">
      <c r="A72" s="108" t="s">
        <v>74</v>
      </c>
      <c r="B72" s="109"/>
      <c r="C72" s="109"/>
      <c r="D72" s="110"/>
      <c r="E72" s="111"/>
      <c r="F72" s="11"/>
      <c r="G72" s="11"/>
      <c r="H72" s="11"/>
      <c r="I72" s="3"/>
    </row>
    <row r="73" spans="1:9" x14ac:dyDescent="0.2">
      <c r="A73" s="112" t="s">
        <v>75</v>
      </c>
      <c r="B73" s="113" t="s">
        <v>76</v>
      </c>
      <c r="C73" s="125">
        <v>0.1</v>
      </c>
      <c r="D73" s="115">
        <v>2800</v>
      </c>
      <c r="E73" s="116">
        <v>280</v>
      </c>
      <c r="F73" s="11"/>
      <c r="G73" s="11"/>
      <c r="H73" s="11"/>
      <c r="I73" s="3"/>
    </row>
    <row r="74" spans="1:9" x14ac:dyDescent="0.2">
      <c r="A74" s="112" t="s">
        <v>77</v>
      </c>
      <c r="B74" s="113" t="s">
        <v>76</v>
      </c>
      <c r="C74" s="125">
        <v>0.1</v>
      </c>
      <c r="D74" s="115">
        <v>3600</v>
      </c>
      <c r="E74" s="116">
        <v>360</v>
      </c>
      <c r="F74" s="11"/>
      <c r="G74" s="11"/>
      <c r="H74" s="11"/>
      <c r="I74" s="3"/>
    </row>
    <row r="75" spans="1:9" x14ac:dyDescent="0.2">
      <c r="A75" s="121" t="s">
        <v>78</v>
      </c>
      <c r="B75" s="109"/>
      <c r="C75" s="109"/>
      <c r="D75" s="110"/>
      <c r="E75" s="116">
        <v>640</v>
      </c>
      <c r="F75" s="13"/>
      <c r="G75" s="11"/>
      <c r="H75" s="11"/>
      <c r="I75" s="3"/>
    </row>
    <row r="76" spans="1:9" x14ac:dyDescent="0.2">
      <c r="A76" s="108" t="s">
        <v>79</v>
      </c>
      <c r="B76" s="109"/>
      <c r="C76" s="109"/>
      <c r="D76" s="110"/>
      <c r="E76" s="111"/>
      <c r="F76" s="11"/>
      <c r="G76" s="11"/>
      <c r="H76" s="11"/>
      <c r="I76" s="3"/>
    </row>
    <row r="77" spans="1:9" x14ac:dyDescent="0.2">
      <c r="A77" s="126" t="s">
        <v>80</v>
      </c>
      <c r="B77" s="113" t="s">
        <v>81</v>
      </c>
      <c r="C77" s="125">
        <v>0.5</v>
      </c>
      <c r="D77" s="115">
        <v>530</v>
      </c>
      <c r="E77" s="116">
        <v>265</v>
      </c>
      <c r="F77" s="11"/>
      <c r="G77" s="11"/>
      <c r="H77" s="11"/>
      <c r="I77" s="3"/>
    </row>
    <row r="78" spans="1:9" x14ac:dyDescent="0.2">
      <c r="A78" s="112" t="s">
        <v>82</v>
      </c>
      <c r="B78" s="113" t="s">
        <v>81</v>
      </c>
      <c r="C78" s="125">
        <v>0.5</v>
      </c>
      <c r="D78" s="115">
        <v>80</v>
      </c>
      <c r="E78" s="116">
        <v>40</v>
      </c>
      <c r="F78" s="11"/>
      <c r="G78" s="11"/>
      <c r="H78" s="11"/>
      <c r="I78" s="3"/>
    </row>
    <row r="79" spans="1:9" x14ac:dyDescent="0.2">
      <c r="A79" s="121" t="s">
        <v>83</v>
      </c>
      <c r="B79" s="109"/>
      <c r="C79" s="109"/>
      <c r="D79" s="110"/>
      <c r="E79" s="116">
        <v>305</v>
      </c>
      <c r="F79" s="13"/>
      <c r="G79" s="11"/>
      <c r="H79" s="11"/>
      <c r="I79" s="3"/>
    </row>
    <row r="80" spans="1:9" x14ac:dyDescent="0.2">
      <c r="A80" s="121" t="s">
        <v>37</v>
      </c>
      <c r="B80" s="127"/>
      <c r="C80" s="127"/>
      <c r="D80" s="128"/>
      <c r="E80" s="116">
        <f>SUM(E79+E75+E71+E66)</f>
        <v>16355</v>
      </c>
      <c r="F80" s="13"/>
      <c r="G80" s="11"/>
      <c r="H80" s="11"/>
      <c r="I80" s="3"/>
    </row>
    <row r="81" spans="1:9" x14ac:dyDescent="0.2">
      <c r="A81" s="95"/>
      <c r="B81" s="106"/>
      <c r="C81" s="106"/>
      <c r="D81" s="107"/>
      <c r="E81" s="23"/>
      <c r="F81" s="15"/>
      <c r="G81" s="11"/>
      <c r="H81" s="11"/>
      <c r="I81" s="3"/>
    </row>
    <row r="82" spans="1:9" x14ac:dyDescent="0.2">
      <c r="A82" s="42" t="s">
        <v>39</v>
      </c>
      <c r="B82" s="34"/>
      <c r="C82" s="34"/>
      <c r="D82" s="36"/>
      <c r="E82" s="120"/>
      <c r="F82" s="11"/>
      <c r="G82" s="11"/>
      <c r="H82" s="11"/>
      <c r="I82" s="3"/>
    </row>
    <row r="83" spans="1:9" x14ac:dyDescent="0.2">
      <c r="A83" s="37" t="s">
        <v>84</v>
      </c>
      <c r="B83" s="38" t="s">
        <v>85</v>
      </c>
      <c r="C83" s="129">
        <v>3.5</v>
      </c>
      <c r="D83" s="40">
        <v>120</v>
      </c>
      <c r="E83" s="88">
        <v>420</v>
      </c>
      <c r="F83" s="11"/>
      <c r="G83" s="11"/>
      <c r="H83" s="11"/>
      <c r="I83" s="3"/>
    </row>
    <row r="84" spans="1:9" x14ac:dyDescent="0.2">
      <c r="A84" s="37" t="s">
        <v>86</v>
      </c>
      <c r="B84" s="38" t="s">
        <v>76</v>
      </c>
      <c r="C84" s="129">
        <v>0.1</v>
      </c>
      <c r="D84" s="40">
        <v>1650</v>
      </c>
      <c r="E84" s="88">
        <v>165</v>
      </c>
      <c r="F84" s="11"/>
      <c r="G84" s="11"/>
      <c r="H84" s="11"/>
      <c r="I84" s="3"/>
    </row>
    <row r="85" spans="1:9" x14ac:dyDescent="0.2">
      <c r="A85" s="37" t="s">
        <v>87</v>
      </c>
      <c r="B85" s="38" t="s">
        <v>76</v>
      </c>
      <c r="C85" s="129">
        <v>0.1</v>
      </c>
      <c r="D85" s="40">
        <v>2000</v>
      </c>
      <c r="E85" s="88">
        <v>200</v>
      </c>
      <c r="F85" s="11"/>
      <c r="G85" s="11"/>
      <c r="H85" s="11"/>
      <c r="I85" s="3"/>
    </row>
    <row r="86" spans="1:9" x14ac:dyDescent="0.2">
      <c r="A86" s="37" t="s">
        <v>88</v>
      </c>
      <c r="B86" s="38" t="s">
        <v>61</v>
      </c>
      <c r="C86" s="87">
        <v>5</v>
      </c>
      <c r="D86" s="40">
        <v>110</v>
      </c>
      <c r="E86" s="88">
        <v>550</v>
      </c>
      <c r="F86" s="11"/>
      <c r="G86" s="11"/>
      <c r="H86" s="11"/>
      <c r="I86" s="3"/>
    </row>
    <row r="87" spans="1:9" x14ac:dyDescent="0.2">
      <c r="A87" s="130" t="s">
        <v>89</v>
      </c>
      <c r="B87" s="38" t="s">
        <v>43</v>
      </c>
      <c r="C87" s="87">
        <v>26</v>
      </c>
      <c r="D87" s="40">
        <v>120</v>
      </c>
      <c r="E87" s="88">
        <v>3120</v>
      </c>
      <c r="F87" s="11"/>
      <c r="G87" s="11"/>
      <c r="H87" s="11"/>
      <c r="I87" s="3"/>
    </row>
    <row r="88" spans="1:9" x14ac:dyDescent="0.2">
      <c r="A88" s="95" t="s">
        <v>49</v>
      </c>
      <c r="B88" s="106"/>
      <c r="C88" s="106"/>
      <c r="D88" s="107"/>
      <c r="E88" s="88">
        <f>SUM(E83:E87)</f>
        <v>4455</v>
      </c>
      <c r="F88" s="13"/>
      <c r="G88" s="11"/>
      <c r="H88" s="11"/>
      <c r="I88" s="3"/>
    </row>
    <row r="89" spans="1:9" x14ac:dyDescent="0.2">
      <c r="A89" s="95"/>
      <c r="B89" s="106"/>
      <c r="C89" s="106"/>
      <c r="D89" s="107"/>
      <c r="E89" s="88"/>
      <c r="F89" s="13"/>
      <c r="G89" s="11"/>
      <c r="H89" s="11"/>
      <c r="I89" s="3"/>
    </row>
    <row r="90" spans="1:9" x14ac:dyDescent="0.2">
      <c r="A90" s="108" t="s">
        <v>90</v>
      </c>
      <c r="B90" s="109"/>
      <c r="C90" s="109"/>
      <c r="D90" s="110"/>
      <c r="E90" s="111"/>
      <c r="F90" s="11"/>
      <c r="G90" s="11"/>
      <c r="H90" s="11"/>
      <c r="I90" s="3"/>
    </row>
    <row r="91" spans="1:9" x14ac:dyDescent="0.2">
      <c r="A91" s="112" t="s">
        <v>91</v>
      </c>
      <c r="B91" s="113" t="s">
        <v>92</v>
      </c>
      <c r="C91" s="114">
        <v>1</v>
      </c>
      <c r="D91" s="115">
        <v>0</v>
      </c>
      <c r="E91" s="116">
        <v>0</v>
      </c>
      <c r="F91" s="11"/>
      <c r="G91" s="11"/>
      <c r="H91" s="11"/>
      <c r="I91" s="3"/>
    </row>
    <row r="92" spans="1:9" x14ac:dyDescent="0.25">
      <c r="A92" s="121" t="s">
        <v>93</v>
      </c>
      <c r="B92" s="122"/>
      <c r="C92" s="122"/>
      <c r="D92" s="123"/>
      <c r="E92" s="116">
        <v>0</v>
      </c>
      <c r="F92" s="11"/>
      <c r="G92" s="11"/>
      <c r="H92" s="11"/>
      <c r="I92" s="3"/>
    </row>
    <row r="93" spans="1:9" x14ac:dyDescent="0.25">
      <c r="A93" s="95"/>
      <c r="B93" s="131"/>
      <c r="C93" s="131"/>
      <c r="D93" s="132"/>
      <c r="E93" s="88"/>
      <c r="F93" s="11"/>
      <c r="G93" s="11"/>
      <c r="H93" s="11"/>
      <c r="I93" s="3"/>
    </row>
    <row r="94" spans="1:9" x14ac:dyDescent="0.2">
      <c r="A94" s="43" t="s">
        <v>94</v>
      </c>
      <c r="B94" s="94"/>
      <c r="C94" s="94"/>
      <c r="D94" s="133"/>
      <c r="E94" s="54"/>
      <c r="F94" s="14">
        <f>SUM(E88+E80+E56)</f>
        <v>21310</v>
      </c>
      <c r="G94" s="9">
        <f>F94/1.15</f>
        <v>18530.434782608696</v>
      </c>
      <c r="H94" s="11"/>
      <c r="I94" s="3"/>
    </row>
    <row r="95" spans="1:9" x14ac:dyDescent="0.2">
      <c r="A95" s="95"/>
      <c r="B95" s="34"/>
      <c r="C95" s="34"/>
      <c r="D95" s="36"/>
      <c r="E95" s="23"/>
      <c r="F95" s="15"/>
      <c r="G95" s="11"/>
      <c r="H95" s="11"/>
      <c r="I95" s="3"/>
    </row>
    <row r="96" spans="1:9" x14ac:dyDescent="0.2">
      <c r="A96" s="95"/>
      <c r="B96" s="34"/>
      <c r="C96" s="34"/>
      <c r="D96" s="36"/>
      <c r="E96" s="23"/>
      <c r="F96" s="15"/>
      <c r="G96" s="11"/>
      <c r="H96" s="11"/>
      <c r="I96" s="3"/>
    </row>
    <row r="97" spans="1:9" x14ac:dyDescent="0.2">
      <c r="A97" s="118" t="s">
        <v>95</v>
      </c>
      <c r="B97" s="99"/>
      <c r="C97" s="99"/>
      <c r="D97" s="134"/>
      <c r="E97" s="119"/>
      <c r="F97" s="16"/>
      <c r="G97" s="29"/>
      <c r="H97" s="11"/>
      <c r="I97" s="3"/>
    </row>
    <row r="98" spans="1:9" x14ac:dyDescent="0.2">
      <c r="A98" s="42" t="s">
        <v>56</v>
      </c>
      <c r="B98" s="34"/>
      <c r="C98" s="34"/>
      <c r="D98" s="36"/>
      <c r="E98" s="120"/>
      <c r="F98" s="11"/>
      <c r="G98" s="11"/>
      <c r="H98" s="11"/>
      <c r="I98" s="3"/>
    </row>
    <row r="99" spans="1:9" x14ac:dyDescent="0.2">
      <c r="A99" s="37" t="s">
        <v>96</v>
      </c>
      <c r="B99" s="38" t="s">
        <v>3</v>
      </c>
      <c r="C99" s="87">
        <v>1</v>
      </c>
      <c r="D99" s="40">
        <v>0</v>
      </c>
      <c r="E99" s="88">
        <v>0</v>
      </c>
      <c r="F99" s="11"/>
      <c r="G99" s="11"/>
      <c r="H99" s="11"/>
      <c r="I99" s="3"/>
    </row>
    <row r="100" spans="1:9" x14ac:dyDescent="0.2">
      <c r="A100" s="95" t="s">
        <v>58</v>
      </c>
      <c r="B100" s="106"/>
      <c r="C100" s="106"/>
      <c r="D100" s="107"/>
      <c r="E100" s="88">
        <v>0</v>
      </c>
      <c r="F100" s="11"/>
      <c r="G100" s="11"/>
      <c r="H100" s="11"/>
      <c r="I100" s="3"/>
    </row>
    <row r="101" spans="1:9" x14ac:dyDescent="0.2">
      <c r="A101" s="95"/>
      <c r="B101" s="106"/>
      <c r="C101" s="106"/>
      <c r="D101" s="107"/>
      <c r="E101" s="88"/>
      <c r="F101" s="11"/>
      <c r="G101" s="11"/>
      <c r="H101" s="11"/>
      <c r="I101" s="3"/>
    </row>
    <row r="102" spans="1:9" x14ac:dyDescent="0.2">
      <c r="A102" s="108" t="s">
        <v>0</v>
      </c>
      <c r="B102" s="109"/>
      <c r="C102" s="109"/>
      <c r="D102" s="110"/>
      <c r="E102" s="111"/>
      <c r="F102" s="11"/>
      <c r="G102" s="11"/>
      <c r="H102" s="11"/>
      <c r="I102" s="3"/>
    </row>
    <row r="103" spans="1:9" x14ac:dyDescent="0.25">
      <c r="A103" s="121" t="s">
        <v>97</v>
      </c>
      <c r="B103" s="122"/>
      <c r="C103" s="122"/>
      <c r="D103" s="123"/>
      <c r="E103" s="124"/>
      <c r="F103" s="11"/>
      <c r="G103" s="11"/>
      <c r="H103" s="11"/>
      <c r="I103" s="3"/>
    </row>
    <row r="104" spans="1:9" x14ac:dyDescent="0.2">
      <c r="A104" s="112" t="s">
        <v>98</v>
      </c>
      <c r="B104" s="113" t="s">
        <v>61</v>
      </c>
      <c r="C104" s="125">
        <v>2.5</v>
      </c>
      <c r="D104" s="115">
        <v>440</v>
      </c>
      <c r="E104" s="116">
        <v>1100</v>
      </c>
      <c r="F104" s="11"/>
      <c r="G104" s="11"/>
      <c r="H104" s="11"/>
      <c r="I104" s="3"/>
    </row>
    <row r="105" spans="1:9" x14ac:dyDescent="0.2">
      <c r="A105" s="121" t="s">
        <v>99</v>
      </c>
      <c r="B105" s="109"/>
      <c r="C105" s="109"/>
      <c r="D105" s="110"/>
      <c r="E105" s="116">
        <v>1100</v>
      </c>
      <c r="F105" s="13"/>
      <c r="G105" s="11"/>
      <c r="H105" s="11"/>
      <c r="I105" s="3"/>
    </row>
    <row r="106" spans="1:9" x14ac:dyDescent="0.2">
      <c r="A106" s="108" t="s">
        <v>68</v>
      </c>
      <c r="B106" s="109"/>
      <c r="C106" s="109"/>
      <c r="D106" s="110"/>
      <c r="E106" s="111"/>
      <c r="F106" s="11"/>
      <c r="G106" s="11"/>
      <c r="H106" s="11"/>
      <c r="I106" s="3"/>
    </row>
    <row r="107" spans="1:9" x14ac:dyDescent="0.2">
      <c r="A107" s="112" t="s">
        <v>100</v>
      </c>
      <c r="B107" s="113" t="s">
        <v>70</v>
      </c>
      <c r="C107" s="114">
        <v>14</v>
      </c>
      <c r="D107" s="115">
        <v>125</v>
      </c>
      <c r="E107" s="116">
        <v>1750</v>
      </c>
      <c r="F107" s="11"/>
      <c r="G107" s="11"/>
      <c r="H107" s="11"/>
      <c r="I107" s="3"/>
    </row>
    <row r="108" spans="1:9" x14ac:dyDescent="0.2">
      <c r="A108" s="121" t="s">
        <v>73</v>
      </c>
      <c r="B108" s="109"/>
      <c r="C108" s="109"/>
      <c r="D108" s="110"/>
      <c r="E108" s="116">
        <v>1750</v>
      </c>
      <c r="F108" s="13"/>
      <c r="G108" s="11"/>
      <c r="H108" s="11"/>
      <c r="I108" s="3"/>
    </row>
    <row r="109" spans="1:9" x14ac:dyDescent="0.2">
      <c r="A109" s="108" t="s">
        <v>74</v>
      </c>
      <c r="B109" s="109"/>
      <c r="C109" s="109"/>
      <c r="D109" s="110"/>
      <c r="E109" s="111"/>
      <c r="F109" s="11"/>
      <c r="G109" s="11"/>
      <c r="H109" s="11"/>
      <c r="I109" s="3"/>
    </row>
    <row r="110" spans="1:9" x14ac:dyDescent="0.2">
      <c r="A110" s="112" t="s">
        <v>101</v>
      </c>
      <c r="B110" s="113" t="s">
        <v>76</v>
      </c>
      <c r="C110" s="125">
        <v>1.1000000000000001</v>
      </c>
      <c r="D110" s="115">
        <v>2800</v>
      </c>
      <c r="E110" s="116">
        <v>3080</v>
      </c>
      <c r="F110" s="11"/>
      <c r="G110" s="11"/>
      <c r="H110" s="11"/>
      <c r="I110" s="3"/>
    </row>
    <row r="111" spans="1:9" x14ac:dyDescent="0.2">
      <c r="A111" s="112" t="s">
        <v>102</v>
      </c>
      <c r="B111" s="113" t="s">
        <v>76</v>
      </c>
      <c r="C111" s="125">
        <v>2.2999999999999998</v>
      </c>
      <c r="D111" s="115">
        <v>3600</v>
      </c>
      <c r="E111" s="116">
        <v>8280</v>
      </c>
      <c r="F111" s="11"/>
      <c r="G111" s="11"/>
      <c r="H111" s="11"/>
      <c r="I111" s="3"/>
    </row>
    <row r="112" spans="1:9" x14ac:dyDescent="0.2">
      <c r="A112" s="121" t="s">
        <v>78</v>
      </c>
      <c r="B112" s="109"/>
      <c r="C112" s="109"/>
      <c r="D112" s="110"/>
      <c r="E112" s="116">
        <f>SUM(E110:E111)</f>
        <v>11360</v>
      </c>
      <c r="F112" s="13"/>
      <c r="G112" s="11"/>
      <c r="H112" s="11"/>
      <c r="I112" s="3"/>
    </row>
    <row r="113" spans="1:9" x14ac:dyDescent="0.2">
      <c r="A113" s="108" t="s">
        <v>79</v>
      </c>
      <c r="B113" s="109"/>
      <c r="C113" s="109"/>
      <c r="D113" s="110"/>
      <c r="E113" s="111"/>
      <c r="F113" s="11"/>
      <c r="G113" s="11"/>
      <c r="H113" s="11"/>
      <c r="I113" s="3"/>
    </row>
    <row r="114" spans="1:9" x14ac:dyDescent="0.2">
      <c r="A114" s="112" t="s">
        <v>103</v>
      </c>
      <c r="B114" s="113" t="s">
        <v>3</v>
      </c>
      <c r="C114" s="114">
        <v>2</v>
      </c>
      <c r="D114" s="115">
        <v>68</v>
      </c>
      <c r="E114" s="116">
        <v>136</v>
      </c>
      <c r="F114" s="11"/>
      <c r="G114" s="11"/>
      <c r="H114" s="11"/>
      <c r="I114" s="3"/>
    </row>
    <row r="115" spans="1:9" x14ac:dyDescent="0.2">
      <c r="A115" s="112" t="s">
        <v>104</v>
      </c>
      <c r="B115" s="113" t="s">
        <v>3</v>
      </c>
      <c r="C115" s="114">
        <v>8</v>
      </c>
      <c r="D115" s="115">
        <v>115</v>
      </c>
      <c r="E115" s="116">
        <v>920</v>
      </c>
      <c r="F115" s="11"/>
      <c r="G115" s="11"/>
      <c r="H115" s="11"/>
      <c r="I115" s="3"/>
    </row>
    <row r="116" spans="1:9" x14ac:dyDescent="0.2">
      <c r="A116" s="112" t="s">
        <v>105</v>
      </c>
      <c r="B116" s="113" t="s">
        <v>3</v>
      </c>
      <c r="C116" s="114">
        <v>2</v>
      </c>
      <c r="D116" s="115">
        <v>120</v>
      </c>
      <c r="E116" s="116">
        <v>240</v>
      </c>
      <c r="F116" s="11"/>
      <c r="G116" s="11"/>
      <c r="H116" s="11"/>
      <c r="I116" s="3"/>
    </row>
    <row r="117" spans="1:9" x14ac:dyDescent="0.2">
      <c r="A117" s="112" t="s">
        <v>106</v>
      </c>
      <c r="B117" s="113" t="s">
        <v>3</v>
      </c>
      <c r="C117" s="114">
        <v>6</v>
      </c>
      <c r="D117" s="115">
        <v>138</v>
      </c>
      <c r="E117" s="116">
        <v>828</v>
      </c>
      <c r="F117" s="11"/>
      <c r="G117" s="11"/>
      <c r="H117" s="11"/>
      <c r="I117" s="3"/>
    </row>
    <row r="118" spans="1:9" x14ac:dyDescent="0.2">
      <c r="A118" s="112" t="s">
        <v>107</v>
      </c>
      <c r="B118" s="113" t="s">
        <v>81</v>
      </c>
      <c r="C118" s="114">
        <v>1</v>
      </c>
      <c r="D118" s="115">
        <v>80</v>
      </c>
      <c r="E118" s="116">
        <v>80</v>
      </c>
      <c r="F118" s="11"/>
      <c r="G118" s="11"/>
      <c r="H118" s="11"/>
      <c r="I118" s="3"/>
    </row>
    <row r="119" spans="1:9" x14ac:dyDescent="0.2">
      <c r="A119" s="112" t="s">
        <v>108</v>
      </c>
      <c r="B119" s="113" t="s">
        <v>81</v>
      </c>
      <c r="C119" s="114">
        <v>4</v>
      </c>
      <c r="D119" s="115">
        <v>80</v>
      </c>
      <c r="E119" s="116">
        <v>320</v>
      </c>
      <c r="F119" s="11"/>
      <c r="G119" s="11"/>
      <c r="H119" s="11"/>
      <c r="I119" s="3"/>
    </row>
    <row r="120" spans="1:9" x14ac:dyDescent="0.2">
      <c r="A120" s="121" t="s">
        <v>83</v>
      </c>
      <c r="B120" s="109"/>
      <c r="C120" s="109"/>
      <c r="D120" s="110"/>
      <c r="E120" s="116">
        <f>SUM(E114:E119)</f>
        <v>2524</v>
      </c>
      <c r="F120" s="13"/>
      <c r="G120" s="11"/>
      <c r="H120" s="11"/>
      <c r="I120" s="3"/>
    </row>
    <row r="121" spans="1:9" x14ac:dyDescent="0.2">
      <c r="A121" s="108" t="s">
        <v>37</v>
      </c>
      <c r="B121" s="109"/>
      <c r="C121" s="109"/>
      <c r="D121" s="110"/>
      <c r="E121" s="117">
        <f>SUM(E120+E112+E108+E105)</f>
        <v>16734</v>
      </c>
      <c r="F121" s="13"/>
      <c r="G121" s="11"/>
      <c r="H121" s="11"/>
      <c r="I121" s="3"/>
    </row>
    <row r="122" spans="1:9" x14ac:dyDescent="0.2">
      <c r="A122" s="42"/>
      <c r="B122" s="34"/>
      <c r="C122" s="34"/>
      <c r="D122" s="36"/>
      <c r="E122" s="91"/>
      <c r="F122" s="13"/>
      <c r="G122" s="11"/>
      <c r="H122" s="11"/>
      <c r="I122" s="3"/>
    </row>
    <row r="123" spans="1:9" x14ac:dyDescent="0.25">
      <c r="A123" s="95" t="s">
        <v>39</v>
      </c>
      <c r="B123" s="131"/>
      <c r="C123" s="131"/>
      <c r="D123" s="132"/>
      <c r="E123" s="84"/>
      <c r="F123" s="11"/>
      <c r="G123" s="11"/>
      <c r="H123" s="11"/>
      <c r="I123" s="3"/>
    </row>
    <row r="124" spans="1:9" x14ac:dyDescent="0.2">
      <c r="A124" s="37" t="s">
        <v>109</v>
      </c>
      <c r="B124" s="38" t="s">
        <v>76</v>
      </c>
      <c r="C124" s="87">
        <v>1</v>
      </c>
      <c r="D124" s="40">
        <v>1650</v>
      </c>
      <c r="E124" s="88">
        <v>1650</v>
      </c>
      <c r="F124" s="11"/>
      <c r="G124" s="11"/>
      <c r="H124" s="11"/>
      <c r="I124" s="3"/>
    </row>
    <row r="125" spans="1:9" x14ac:dyDescent="0.2">
      <c r="A125" s="37" t="s">
        <v>110</v>
      </c>
      <c r="B125" s="38" t="s">
        <v>76</v>
      </c>
      <c r="C125" s="129">
        <v>2.2000000000000002</v>
      </c>
      <c r="D125" s="40">
        <v>2000</v>
      </c>
      <c r="E125" s="88">
        <v>4400</v>
      </c>
      <c r="F125" s="11"/>
      <c r="G125" s="11"/>
      <c r="H125" s="11"/>
      <c r="I125" s="3"/>
    </row>
    <row r="126" spans="1:9" x14ac:dyDescent="0.2">
      <c r="A126" s="37" t="s">
        <v>111</v>
      </c>
      <c r="B126" s="38" t="s">
        <v>3</v>
      </c>
      <c r="C126" s="87">
        <v>1</v>
      </c>
      <c r="D126" s="40">
        <v>3850</v>
      </c>
      <c r="E126" s="88">
        <v>3850</v>
      </c>
      <c r="F126" s="11"/>
      <c r="G126" s="11"/>
      <c r="H126" s="11"/>
      <c r="I126" s="3"/>
    </row>
    <row r="127" spans="1:9" x14ac:dyDescent="0.2">
      <c r="A127" s="37" t="s">
        <v>112</v>
      </c>
      <c r="B127" s="38" t="s">
        <v>85</v>
      </c>
      <c r="C127" s="129">
        <v>2.5</v>
      </c>
      <c r="D127" s="40">
        <v>100</v>
      </c>
      <c r="E127" s="88">
        <v>250</v>
      </c>
      <c r="F127" s="11"/>
      <c r="G127" s="11"/>
      <c r="H127" s="11"/>
      <c r="I127" s="3"/>
    </row>
    <row r="128" spans="1:9" x14ac:dyDescent="0.2">
      <c r="A128" s="37" t="s">
        <v>113</v>
      </c>
      <c r="B128" s="38" t="s">
        <v>41</v>
      </c>
      <c r="C128" s="87">
        <v>1</v>
      </c>
      <c r="D128" s="40">
        <v>2500</v>
      </c>
      <c r="E128" s="88">
        <v>2500</v>
      </c>
      <c r="F128" s="11"/>
      <c r="G128" s="11"/>
      <c r="H128" s="11"/>
      <c r="I128" s="3"/>
    </row>
    <row r="129" spans="1:9" x14ac:dyDescent="0.2">
      <c r="A129" s="95" t="s">
        <v>49</v>
      </c>
      <c r="B129" s="106"/>
      <c r="C129" s="106"/>
      <c r="D129" s="107"/>
      <c r="E129" s="88">
        <f>SUM(E124:E128)</f>
        <v>12650</v>
      </c>
      <c r="F129" s="13"/>
      <c r="G129" s="11"/>
      <c r="H129" s="11"/>
      <c r="I129" s="3"/>
    </row>
    <row r="130" spans="1:9" x14ac:dyDescent="0.2">
      <c r="A130" s="95"/>
      <c r="B130" s="106"/>
      <c r="C130" s="106"/>
      <c r="D130" s="107"/>
      <c r="E130" s="88"/>
      <c r="F130" s="13"/>
      <c r="G130" s="11"/>
      <c r="H130" s="11"/>
      <c r="I130" s="3"/>
    </row>
    <row r="131" spans="1:9" x14ac:dyDescent="0.2">
      <c r="A131" s="108" t="s">
        <v>90</v>
      </c>
      <c r="B131" s="109"/>
      <c r="C131" s="109"/>
      <c r="D131" s="110"/>
      <c r="E131" s="111"/>
      <c r="F131" s="11"/>
      <c r="G131" s="11"/>
      <c r="H131" s="11"/>
      <c r="I131" s="3"/>
    </row>
    <row r="132" spans="1:9" x14ac:dyDescent="0.2">
      <c r="A132" s="112" t="s">
        <v>114</v>
      </c>
      <c r="B132" s="113" t="s">
        <v>3</v>
      </c>
      <c r="C132" s="114">
        <v>1</v>
      </c>
      <c r="D132" s="115">
        <v>70000</v>
      </c>
      <c r="E132" s="116">
        <v>70000</v>
      </c>
      <c r="F132" s="11"/>
      <c r="G132" s="11"/>
      <c r="H132" s="11"/>
      <c r="I132" s="3"/>
    </row>
    <row r="133" spans="1:9" x14ac:dyDescent="0.2">
      <c r="A133" s="108" t="s">
        <v>93</v>
      </c>
      <c r="B133" s="109"/>
      <c r="C133" s="109"/>
      <c r="D133" s="110"/>
      <c r="E133" s="117">
        <v>70000</v>
      </c>
      <c r="F133" s="13"/>
      <c r="G133" s="11"/>
      <c r="H133" s="11"/>
      <c r="I133" s="3"/>
    </row>
    <row r="134" spans="1:9" x14ac:dyDescent="0.2">
      <c r="A134" s="42"/>
      <c r="B134" s="34"/>
      <c r="C134" s="34"/>
      <c r="D134" s="36"/>
      <c r="E134" s="91"/>
      <c r="F134" s="13"/>
      <c r="G134" s="11"/>
      <c r="H134" s="11"/>
      <c r="I134" s="3"/>
    </row>
    <row r="135" spans="1:9" x14ac:dyDescent="0.2">
      <c r="A135" s="43" t="s">
        <v>115</v>
      </c>
      <c r="B135" s="94"/>
      <c r="C135" s="94"/>
      <c r="D135" s="133"/>
      <c r="E135" s="32"/>
      <c r="F135" s="14">
        <f>SUM(E133+E129+E121+E100)</f>
        <v>99384</v>
      </c>
      <c r="G135" s="9">
        <f>F135/1.15</f>
        <v>86420.869565217392</v>
      </c>
      <c r="H135" s="11"/>
      <c r="I135" s="3"/>
    </row>
    <row r="136" spans="1:9" x14ac:dyDescent="0.2">
      <c r="A136" s="95"/>
      <c r="B136" s="34"/>
      <c r="C136" s="34"/>
      <c r="D136" s="36"/>
      <c r="E136" s="23"/>
      <c r="F136" s="15"/>
      <c r="G136" s="11"/>
      <c r="H136" s="11"/>
      <c r="I136" s="3"/>
    </row>
    <row r="137" spans="1:9" x14ac:dyDescent="0.2">
      <c r="A137" s="95"/>
      <c r="B137" s="34"/>
      <c r="C137" s="34"/>
      <c r="D137" s="36"/>
      <c r="E137" s="23"/>
      <c r="F137" s="15"/>
      <c r="G137" s="11"/>
      <c r="H137" s="11"/>
      <c r="I137" s="3"/>
    </row>
    <row r="138" spans="1:9" x14ac:dyDescent="0.2">
      <c r="A138" s="118" t="s">
        <v>116</v>
      </c>
      <c r="B138" s="99"/>
      <c r="C138" s="99"/>
      <c r="D138" s="134"/>
      <c r="E138" s="119"/>
      <c r="F138" s="16"/>
      <c r="G138" s="29"/>
      <c r="H138" s="11"/>
      <c r="I138" s="3"/>
    </row>
    <row r="139" spans="1:9" x14ac:dyDescent="0.2">
      <c r="A139" s="108" t="s">
        <v>0</v>
      </c>
      <c r="B139" s="109"/>
      <c r="C139" s="109"/>
      <c r="D139" s="110"/>
      <c r="E139" s="111"/>
      <c r="F139" s="11"/>
      <c r="G139" s="11"/>
      <c r="H139" s="11"/>
      <c r="I139" s="3"/>
    </row>
    <row r="140" spans="1:9" x14ac:dyDescent="0.25">
      <c r="A140" s="121" t="s">
        <v>97</v>
      </c>
      <c r="B140" s="122"/>
      <c r="C140" s="122"/>
      <c r="D140" s="123"/>
      <c r="E140" s="124"/>
      <c r="F140" s="11"/>
      <c r="G140" s="11"/>
      <c r="H140" s="11"/>
      <c r="I140" s="3"/>
    </row>
    <row r="141" spans="1:9" x14ac:dyDescent="0.2">
      <c r="A141" s="112" t="s">
        <v>117</v>
      </c>
      <c r="B141" s="113" t="s">
        <v>61</v>
      </c>
      <c r="C141" s="114">
        <v>20</v>
      </c>
      <c r="D141" s="115">
        <v>440</v>
      </c>
      <c r="E141" s="116">
        <v>8800</v>
      </c>
      <c r="F141" s="11"/>
      <c r="G141" s="11"/>
      <c r="H141" s="11"/>
      <c r="I141" s="3"/>
    </row>
    <row r="142" spans="1:9" x14ac:dyDescent="0.2">
      <c r="A142" s="121" t="s">
        <v>99</v>
      </c>
      <c r="B142" s="109"/>
      <c r="C142" s="109"/>
      <c r="D142" s="110"/>
      <c r="E142" s="116">
        <v>8800</v>
      </c>
      <c r="F142" s="13"/>
      <c r="G142" s="11"/>
      <c r="H142" s="11"/>
      <c r="I142" s="3"/>
    </row>
    <row r="143" spans="1:9" x14ac:dyDescent="0.2">
      <c r="A143" s="108" t="s">
        <v>68</v>
      </c>
      <c r="B143" s="109"/>
      <c r="C143" s="109"/>
      <c r="D143" s="110"/>
      <c r="E143" s="111"/>
      <c r="F143" s="11"/>
      <c r="G143" s="11"/>
      <c r="H143" s="11"/>
      <c r="I143" s="3"/>
    </row>
    <row r="144" spans="1:9" x14ac:dyDescent="0.2">
      <c r="A144" s="112" t="s">
        <v>118</v>
      </c>
      <c r="B144" s="113" t="s">
        <v>61</v>
      </c>
      <c r="C144" s="125">
        <v>8.4</v>
      </c>
      <c r="D144" s="115">
        <v>2350</v>
      </c>
      <c r="E144" s="116">
        <v>19740</v>
      </c>
      <c r="F144" s="11"/>
      <c r="G144" s="11"/>
      <c r="H144" s="11"/>
      <c r="I144" s="3"/>
    </row>
    <row r="145" spans="1:9" x14ac:dyDescent="0.2">
      <c r="A145" s="112" t="s">
        <v>119</v>
      </c>
      <c r="B145" s="113" t="s">
        <v>70</v>
      </c>
      <c r="C145" s="114">
        <v>125</v>
      </c>
      <c r="D145" s="115">
        <v>125</v>
      </c>
      <c r="E145" s="116">
        <v>15625</v>
      </c>
      <c r="F145" s="11"/>
      <c r="G145" s="11"/>
      <c r="H145" s="11"/>
      <c r="I145" s="3"/>
    </row>
    <row r="146" spans="1:9" x14ac:dyDescent="0.2">
      <c r="A146" s="121" t="s">
        <v>73</v>
      </c>
      <c r="B146" s="109"/>
      <c r="C146" s="109"/>
      <c r="D146" s="110"/>
      <c r="E146" s="116">
        <f>SUM(E144:E145)</f>
        <v>35365</v>
      </c>
      <c r="F146" s="13"/>
      <c r="G146" s="11"/>
      <c r="H146" s="11"/>
      <c r="I146" s="3"/>
    </row>
    <row r="147" spans="1:9" x14ac:dyDescent="0.2">
      <c r="A147" s="108" t="s">
        <v>74</v>
      </c>
      <c r="B147" s="109"/>
      <c r="C147" s="109"/>
      <c r="D147" s="110"/>
      <c r="E147" s="111"/>
      <c r="F147" s="11"/>
      <c r="G147" s="11"/>
      <c r="H147" s="11"/>
      <c r="I147" s="3"/>
    </row>
    <row r="148" spans="1:9" x14ac:dyDescent="0.2">
      <c r="A148" s="112" t="s">
        <v>120</v>
      </c>
      <c r="B148" s="113" t="s">
        <v>76</v>
      </c>
      <c r="C148" s="125">
        <v>29.5</v>
      </c>
      <c r="D148" s="115">
        <v>2950</v>
      </c>
      <c r="E148" s="116">
        <v>87025</v>
      </c>
      <c r="F148" s="11"/>
      <c r="G148" s="11"/>
      <c r="H148" s="11"/>
      <c r="I148" s="3"/>
    </row>
    <row r="149" spans="1:9" x14ac:dyDescent="0.2">
      <c r="A149" s="121" t="s">
        <v>78</v>
      </c>
      <c r="B149" s="109"/>
      <c r="C149" s="109"/>
      <c r="D149" s="110"/>
      <c r="E149" s="116">
        <v>87025</v>
      </c>
      <c r="F149" s="13"/>
      <c r="G149" s="11"/>
      <c r="H149" s="11"/>
      <c r="I149" s="3"/>
    </row>
    <row r="150" spans="1:9" x14ac:dyDescent="0.2">
      <c r="A150" s="108" t="s">
        <v>79</v>
      </c>
      <c r="B150" s="109"/>
      <c r="C150" s="109"/>
      <c r="D150" s="110"/>
      <c r="E150" s="111"/>
      <c r="F150" s="11"/>
      <c r="G150" s="11"/>
      <c r="H150" s="11"/>
      <c r="I150" s="3"/>
    </row>
    <row r="151" spans="1:9" x14ac:dyDescent="0.2">
      <c r="A151" s="112" t="s">
        <v>121</v>
      </c>
      <c r="B151" s="113" t="s">
        <v>3</v>
      </c>
      <c r="C151" s="114">
        <v>9</v>
      </c>
      <c r="D151" s="115">
        <v>78</v>
      </c>
      <c r="E151" s="116">
        <v>702</v>
      </c>
      <c r="F151" s="11"/>
      <c r="G151" s="11"/>
      <c r="H151" s="11"/>
      <c r="I151" s="3"/>
    </row>
    <row r="152" spans="1:9" x14ac:dyDescent="0.2">
      <c r="A152" s="112" t="s">
        <v>122</v>
      </c>
      <c r="B152" s="113" t="s">
        <v>3</v>
      </c>
      <c r="C152" s="114">
        <v>2</v>
      </c>
      <c r="D152" s="115">
        <v>115</v>
      </c>
      <c r="E152" s="116">
        <v>230</v>
      </c>
      <c r="F152" s="11"/>
      <c r="G152" s="11"/>
      <c r="H152" s="11"/>
      <c r="I152" s="3"/>
    </row>
    <row r="153" spans="1:9" x14ac:dyDescent="0.2">
      <c r="A153" s="112" t="s">
        <v>123</v>
      </c>
      <c r="B153" s="113" t="s">
        <v>3</v>
      </c>
      <c r="C153" s="114">
        <v>2</v>
      </c>
      <c r="D153" s="115">
        <v>120</v>
      </c>
      <c r="E153" s="116">
        <v>240</v>
      </c>
      <c r="F153" s="11"/>
      <c r="G153" s="11"/>
      <c r="H153" s="11"/>
      <c r="I153" s="3"/>
    </row>
    <row r="154" spans="1:9" x14ac:dyDescent="0.2">
      <c r="A154" s="112" t="s">
        <v>124</v>
      </c>
      <c r="B154" s="113" t="s">
        <v>3</v>
      </c>
      <c r="C154" s="114">
        <v>6</v>
      </c>
      <c r="D154" s="115">
        <v>138</v>
      </c>
      <c r="E154" s="116">
        <v>828</v>
      </c>
      <c r="F154" s="11"/>
      <c r="G154" s="11"/>
      <c r="H154" s="11"/>
      <c r="I154" s="3"/>
    </row>
    <row r="155" spans="1:9" x14ac:dyDescent="0.2">
      <c r="A155" s="112" t="s">
        <v>125</v>
      </c>
      <c r="B155" s="113" t="s">
        <v>3</v>
      </c>
      <c r="C155" s="114">
        <v>4</v>
      </c>
      <c r="D155" s="115">
        <v>142</v>
      </c>
      <c r="E155" s="116">
        <v>568</v>
      </c>
      <c r="F155" s="11"/>
      <c r="G155" s="11"/>
      <c r="H155" s="11"/>
      <c r="I155" s="3"/>
    </row>
    <row r="156" spans="1:9" x14ac:dyDescent="0.2">
      <c r="A156" s="112" t="s">
        <v>126</v>
      </c>
      <c r="B156" s="113" t="s">
        <v>81</v>
      </c>
      <c r="C156" s="114">
        <v>2</v>
      </c>
      <c r="D156" s="115">
        <v>220</v>
      </c>
      <c r="E156" s="116">
        <v>440</v>
      </c>
      <c r="F156" s="11"/>
      <c r="G156" s="11"/>
      <c r="H156" s="11"/>
      <c r="I156" s="3"/>
    </row>
    <row r="157" spans="1:9" x14ac:dyDescent="0.2">
      <c r="A157" s="112" t="s">
        <v>127</v>
      </c>
      <c r="B157" s="113" t="s">
        <v>81</v>
      </c>
      <c r="C157" s="114">
        <v>2</v>
      </c>
      <c r="D157" s="115">
        <v>250</v>
      </c>
      <c r="E157" s="116">
        <v>500</v>
      </c>
      <c r="F157" s="11"/>
      <c r="G157" s="11"/>
      <c r="H157" s="11"/>
      <c r="I157" s="3"/>
    </row>
    <row r="158" spans="1:9" x14ac:dyDescent="0.2">
      <c r="A158" s="112" t="s">
        <v>128</v>
      </c>
      <c r="B158" s="113" t="s">
        <v>81</v>
      </c>
      <c r="C158" s="114">
        <v>21</v>
      </c>
      <c r="D158" s="115">
        <v>80</v>
      </c>
      <c r="E158" s="116">
        <v>1680</v>
      </c>
      <c r="F158" s="11"/>
      <c r="G158" s="11"/>
      <c r="H158" s="11"/>
      <c r="I158" s="3"/>
    </row>
    <row r="159" spans="1:9" x14ac:dyDescent="0.2">
      <c r="A159" s="112" t="s">
        <v>129</v>
      </c>
      <c r="B159" s="113" t="s">
        <v>81</v>
      </c>
      <c r="C159" s="114">
        <v>29</v>
      </c>
      <c r="D159" s="115">
        <v>80</v>
      </c>
      <c r="E159" s="116">
        <v>2320</v>
      </c>
      <c r="F159" s="11"/>
      <c r="G159" s="11"/>
      <c r="H159" s="11"/>
      <c r="I159" s="3"/>
    </row>
    <row r="160" spans="1:9" x14ac:dyDescent="0.2">
      <c r="A160" s="121" t="s">
        <v>83</v>
      </c>
      <c r="B160" s="109"/>
      <c r="C160" s="109"/>
      <c r="D160" s="110"/>
      <c r="E160" s="116">
        <f>SUM(E151:E159)</f>
        <v>7508</v>
      </c>
      <c r="F160" s="13"/>
      <c r="G160" s="11"/>
      <c r="H160" s="11"/>
      <c r="I160" s="3"/>
    </row>
    <row r="161" spans="1:9" x14ac:dyDescent="0.2">
      <c r="A161" s="121" t="s">
        <v>37</v>
      </c>
      <c r="B161" s="127"/>
      <c r="C161" s="127"/>
      <c r="D161" s="128"/>
      <c r="E161" s="116">
        <f>SUM(E160+E149+E146+E142)</f>
        <v>138698</v>
      </c>
      <c r="F161" s="13"/>
      <c r="G161" s="11"/>
      <c r="H161" s="11"/>
      <c r="I161" s="3"/>
    </row>
    <row r="162" spans="1:9" x14ac:dyDescent="0.2">
      <c r="A162" s="95"/>
      <c r="B162" s="106"/>
      <c r="C162" s="106"/>
      <c r="D162" s="107"/>
      <c r="E162" s="88"/>
      <c r="F162" s="13"/>
      <c r="G162" s="11"/>
      <c r="H162" s="11"/>
      <c r="I162" s="3"/>
    </row>
    <row r="163" spans="1:9" x14ac:dyDescent="0.2">
      <c r="A163" s="42" t="s">
        <v>39</v>
      </c>
      <c r="B163" s="34"/>
      <c r="C163" s="34"/>
      <c r="D163" s="36"/>
      <c r="E163" s="120"/>
      <c r="F163" s="11"/>
      <c r="G163" s="11"/>
      <c r="H163" s="11"/>
      <c r="I163" s="3"/>
    </row>
    <row r="164" spans="1:9" x14ac:dyDescent="0.2">
      <c r="A164" s="37" t="s">
        <v>130</v>
      </c>
      <c r="B164" s="38" t="s">
        <v>85</v>
      </c>
      <c r="C164" s="129">
        <v>5.5</v>
      </c>
      <c r="D164" s="40">
        <v>100</v>
      </c>
      <c r="E164" s="88">
        <v>550</v>
      </c>
      <c r="F164" s="11"/>
      <c r="G164" s="11"/>
      <c r="H164" s="11"/>
      <c r="I164" s="3"/>
    </row>
    <row r="165" spans="1:9" x14ac:dyDescent="0.2">
      <c r="A165" s="37" t="s">
        <v>131</v>
      </c>
      <c r="B165" s="38" t="s">
        <v>61</v>
      </c>
      <c r="C165" s="129">
        <v>8.4</v>
      </c>
      <c r="D165" s="40">
        <v>350</v>
      </c>
      <c r="E165" s="88">
        <v>2940</v>
      </c>
      <c r="F165" s="11"/>
      <c r="G165" s="11"/>
      <c r="H165" s="11"/>
      <c r="I165" s="3"/>
    </row>
    <row r="166" spans="1:9" x14ac:dyDescent="0.2">
      <c r="A166" s="37" t="s">
        <v>132</v>
      </c>
      <c r="B166" s="38" t="s">
        <v>43</v>
      </c>
      <c r="C166" s="87">
        <v>87</v>
      </c>
      <c r="D166" s="40">
        <v>75</v>
      </c>
      <c r="E166" s="88">
        <v>6525</v>
      </c>
      <c r="F166" s="11"/>
      <c r="G166" s="11"/>
      <c r="H166" s="11"/>
      <c r="I166" s="3"/>
    </row>
    <row r="167" spans="1:9" x14ac:dyDescent="0.2">
      <c r="A167" s="37" t="s">
        <v>133</v>
      </c>
      <c r="B167" s="38" t="s">
        <v>76</v>
      </c>
      <c r="C167" s="87">
        <v>30</v>
      </c>
      <c r="D167" s="40">
        <v>2300</v>
      </c>
      <c r="E167" s="88">
        <v>69000</v>
      </c>
      <c r="F167" s="11"/>
      <c r="G167" s="11"/>
      <c r="H167" s="11"/>
      <c r="I167" s="3"/>
    </row>
    <row r="168" spans="1:9" x14ac:dyDescent="0.2">
      <c r="A168" s="95" t="s">
        <v>49</v>
      </c>
      <c r="B168" s="106"/>
      <c r="C168" s="106"/>
      <c r="D168" s="107"/>
      <c r="E168" s="88">
        <f>SUM(E164:E167)</f>
        <v>79015</v>
      </c>
      <c r="F168" s="13"/>
      <c r="G168" s="11"/>
      <c r="H168" s="11"/>
      <c r="I168" s="3"/>
    </row>
    <row r="169" spans="1:9" x14ac:dyDescent="0.2">
      <c r="A169" s="95"/>
      <c r="B169" s="106"/>
      <c r="C169" s="106"/>
      <c r="D169" s="107"/>
      <c r="E169" s="23"/>
      <c r="F169" s="15"/>
      <c r="G169" s="11"/>
      <c r="H169" s="11"/>
      <c r="I169" s="3"/>
    </row>
    <row r="170" spans="1:9" x14ac:dyDescent="0.2">
      <c r="A170" s="108" t="s">
        <v>90</v>
      </c>
      <c r="B170" s="109"/>
      <c r="C170" s="109"/>
      <c r="D170" s="110"/>
      <c r="E170" s="111"/>
      <c r="F170" s="11"/>
      <c r="G170" s="11"/>
      <c r="H170" s="11"/>
      <c r="I170" s="3"/>
    </row>
    <row r="171" spans="1:9" x14ac:dyDescent="0.2">
      <c r="A171" s="126" t="s">
        <v>134</v>
      </c>
      <c r="B171" s="113" t="s">
        <v>43</v>
      </c>
      <c r="C171" s="125">
        <v>86.5</v>
      </c>
      <c r="D171" s="115">
        <v>380</v>
      </c>
      <c r="E171" s="116">
        <v>32870</v>
      </c>
      <c r="F171" s="11"/>
      <c r="G171" s="11"/>
      <c r="H171" s="11"/>
      <c r="I171" s="3"/>
    </row>
    <row r="172" spans="1:9" x14ac:dyDescent="0.2">
      <c r="A172" s="112" t="s">
        <v>135</v>
      </c>
      <c r="B172" s="113" t="s">
        <v>136</v>
      </c>
      <c r="C172" s="114">
        <v>840</v>
      </c>
      <c r="D172" s="115">
        <v>22</v>
      </c>
      <c r="E172" s="116">
        <v>18480</v>
      </c>
      <c r="F172" s="11"/>
      <c r="G172" s="11"/>
      <c r="H172" s="11"/>
      <c r="I172" s="3"/>
    </row>
    <row r="173" spans="1:9" x14ac:dyDescent="0.2">
      <c r="A173" s="108" t="s">
        <v>93</v>
      </c>
      <c r="B173" s="109"/>
      <c r="C173" s="109"/>
      <c r="D173" s="110"/>
      <c r="E173" s="117">
        <f>SUM(E171:E172)</f>
        <v>51350</v>
      </c>
      <c r="F173" s="13"/>
      <c r="G173" s="11"/>
      <c r="H173" s="11"/>
      <c r="I173" s="3"/>
    </row>
    <row r="174" spans="1:9" x14ac:dyDescent="0.2">
      <c r="A174" s="108"/>
      <c r="B174" s="109"/>
      <c r="C174" s="109"/>
      <c r="D174" s="110"/>
      <c r="E174" s="135"/>
      <c r="F174" s="17"/>
      <c r="G174" s="11"/>
      <c r="H174" s="11"/>
      <c r="I174" s="3"/>
    </row>
    <row r="175" spans="1:9" x14ac:dyDescent="0.2">
      <c r="A175" s="43" t="s">
        <v>137</v>
      </c>
      <c r="B175" s="94"/>
      <c r="C175" s="94"/>
      <c r="D175" s="133"/>
      <c r="E175" s="54"/>
      <c r="F175" s="14">
        <f>SUM(E173+E168+E161)</f>
        <v>269063</v>
      </c>
      <c r="G175" s="9">
        <f>F175/1.15</f>
        <v>233967.82608695654</v>
      </c>
      <c r="H175" s="11"/>
      <c r="I175" s="3"/>
    </row>
    <row r="176" spans="1:9" x14ac:dyDescent="0.2">
      <c r="A176" s="95"/>
      <c r="B176" s="34"/>
      <c r="C176" s="34"/>
      <c r="D176" s="36"/>
      <c r="E176" s="23"/>
      <c r="F176" s="15"/>
      <c r="G176" s="13"/>
      <c r="H176" s="11"/>
      <c r="I176" s="3"/>
    </row>
    <row r="177" spans="1:9" x14ac:dyDescent="0.2">
      <c r="A177" s="95"/>
      <c r="B177" s="34"/>
      <c r="C177" s="34"/>
      <c r="D177" s="36"/>
      <c r="E177" s="23"/>
      <c r="F177" s="15"/>
      <c r="G177" s="11"/>
      <c r="H177" s="11"/>
      <c r="I177" s="3"/>
    </row>
    <row r="178" spans="1:9" x14ac:dyDescent="0.2">
      <c r="A178" s="118" t="s">
        <v>138</v>
      </c>
      <c r="B178" s="99"/>
      <c r="C178" s="99"/>
      <c r="D178" s="134"/>
      <c r="E178" s="119"/>
      <c r="F178" s="16"/>
      <c r="G178" s="29"/>
      <c r="H178" s="11"/>
      <c r="I178" s="3"/>
    </row>
    <row r="179" spans="1:9" x14ac:dyDescent="0.2">
      <c r="A179" s="42" t="s">
        <v>56</v>
      </c>
      <c r="B179" s="34"/>
      <c r="C179" s="34"/>
      <c r="D179" s="36"/>
      <c r="E179" s="120"/>
      <c r="F179" s="11"/>
      <c r="G179" s="11"/>
      <c r="H179" s="11"/>
      <c r="I179" s="3"/>
    </row>
    <row r="180" spans="1:9" x14ac:dyDescent="0.2">
      <c r="A180" s="37" t="s">
        <v>139</v>
      </c>
      <c r="B180" s="38" t="s">
        <v>3</v>
      </c>
      <c r="C180" s="87">
        <v>1</v>
      </c>
      <c r="D180" s="40">
        <v>12500</v>
      </c>
      <c r="E180" s="88">
        <v>12500</v>
      </c>
      <c r="F180" s="11"/>
      <c r="G180" s="11"/>
      <c r="H180" s="11"/>
      <c r="I180" s="3"/>
    </row>
    <row r="181" spans="1:9" x14ac:dyDescent="0.2">
      <c r="A181" s="37" t="s">
        <v>140</v>
      </c>
      <c r="B181" s="38" t="s">
        <v>61</v>
      </c>
      <c r="C181" s="87">
        <v>35</v>
      </c>
      <c r="D181" s="40">
        <v>225</v>
      </c>
      <c r="E181" s="88">
        <v>7875</v>
      </c>
      <c r="F181" s="11"/>
      <c r="G181" s="11"/>
      <c r="H181" s="11"/>
      <c r="I181" s="3"/>
    </row>
    <row r="182" spans="1:9" x14ac:dyDescent="0.2">
      <c r="A182" s="95" t="s">
        <v>58</v>
      </c>
      <c r="B182" s="34"/>
      <c r="C182" s="34"/>
      <c r="D182" s="36"/>
      <c r="E182" s="88">
        <f>SUM(E180:E181)</f>
        <v>20375</v>
      </c>
      <c r="F182" s="13"/>
      <c r="G182" s="11"/>
      <c r="H182" s="11"/>
      <c r="I182" s="3"/>
    </row>
    <row r="183" spans="1:9" x14ac:dyDescent="0.2">
      <c r="A183" s="95"/>
      <c r="B183" s="34"/>
      <c r="C183" s="34"/>
      <c r="D183" s="36"/>
      <c r="E183" s="23"/>
      <c r="F183" s="15"/>
      <c r="G183" s="11"/>
      <c r="H183" s="11"/>
      <c r="I183" s="3"/>
    </row>
    <row r="184" spans="1:9" x14ac:dyDescent="0.2">
      <c r="A184" s="108" t="s">
        <v>0</v>
      </c>
      <c r="B184" s="109"/>
      <c r="C184" s="109"/>
      <c r="D184" s="110"/>
      <c r="E184" s="111"/>
      <c r="F184" s="11"/>
      <c r="G184" s="11"/>
      <c r="H184" s="11"/>
      <c r="I184" s="3"/>
    </row>
    <row r="185" spans="1:9" x14ac:dyDescent="0.2">
      <c r="A185" s="126" t="s">
        <v>141</v>
      </c>
      <c r="B185" s="113" t="s">
        <v>43</v>
      </c>
      <c r="C185" s="114">
        <v>181</v>
      </c>
      <c r="D185" s="115">
        <v>420</v>
      </c>
      <c r="E185" s="116">
        <v>76020</v>
      </c>
      <c r="F185" s="11"/>
      <c r="G185" s="11"/>
      <c r="H185" s="11"/>
      <c r="I185" s="3"/>
    </row>
    <row r="186" spans="1:9" x14ac:dyDescent="0.2">
      <c r="A186" s="121" t="s">
        <v>37</v>
      </c>
      <c r="B186" s="127"/>
      <c r="C186" s="127"/>
      <c r="D186" s="128"/>
      <c r="E186" s="116">
        <v>76020</v>
      </c>
      <c r="F186" s="13"/>
      <c r="G186" s="11"/>
      <c r="H186" s="11"/>
      <c r="I186" s="3"/>
    </row>
    <row r="187" spans="1:9" x14ac:dyDescent="0.2">
      <c r="A187" s="95"/>
      <c r="B187" s="106"/>
      <c r="C187" s="106"/>
      <c r="D187" s="107"/>
      <c r="E187" s="23"/>
      <c r="F187" s="15"/>
      <c r="G187" s="11"/>
      <c r="H187" s="11"/>
      <c r="I187" s="3"/>
    </row>
    <row r="188" spans="1:9" x14ac:dyDescent="0.2">
      <c r="A188" s="42" t="s">
        <v>39</v>
      </c>
      <c r="B188" s="34"/>
      <c r="C188" s="34"/>
      <c r="D188" s="36"/>
      <c r="E188" s="120"/>
      <c r="F188" s="11"/>
      <c r="G188" s="11"/>
      <c r="H188" s="11"/>
      <c r="I188" s="3"/>
    </row>
    <row r="189" spans="1:9" x14ac:dyDescent="0.2">
      <c r="A189" s="37" t="s">
        <v>142</v>
      </c>
      <c r="B189" s="38" t="s">
        <v>43</v>
      </c>
      <c r="C189" s="87">
        <v>181</v>
      </c>
      <c r="D189" s="40">
        <v>320</v>
      </c>
      <c r="E189" s="88">
        <v>57920</v>
      </c>
      <c r="F189" s="11"/>
      <c r="G189" s="11"/>
      <c r="H189" s="11"/>
      <c r="I189" s="3"/>
    </row>
    <row r="190" spans="1:9" x14ac:dyDescent="0.2">
      <c r="A190" s="95" t="s">
        <v>49</v>
      </c>
      <c r="B190" s="106"/>
      <c r="C190" s="106"/>
      <c r="D190" s="107"/>
      <c r="E190" s="88">
        <v>57920</v>
      </c>
      <c r="F190" s="13"/>
      <c r="G190" s="11"/>
      <c r="H190" s="11"/>
      <c r="I190" s="3"/>
    </row>
    <row r="191" spans="1:9" x14ac:dyDescent="0.2">
      <c r="A191" s="95"/>
      <c r="B191" s="106"/>
      <c r="C191" s="106"/>
      <c r="D191" s="107"/>
      <c r="E191" s="88"/>
      <c r="F191" s="13"/>
      <c r="G191" s="11"/>
      <c r="H191" s="11"/>
      <c r="I191" s="3"/>
    </row>
    <row r="192" spans="1:9" x14ac:dyDescent="0.2">
      <c r="A192" s="108" t="s">
        <v>50</v>
      </c>
      <c r="B192" s="109"/>
      <c r="C192" s="109"/>
      <c r="D192" s="110"/>
      <c r="E192" s="111"/>
      <c r="F192" s="11"/>
      <c r="G192" s="11"/>
      <c r="H192" s="11"/>
      <c r="I192" s="3"/>
    </row>
    <row r="193" spans="1:9" x14ac:dyDescent="0.2">
      <c r="A193" s="112" t="s">
        <v>143</v>
      </c>
      <c r="B193" s="113" t="s">
        <v>43</v>
      </c>
      <c r="C193" s="114">
        <v>5</v>
      </c>
      <c r="D193" s="115">
        <v>365</v>
      </c>
      <c r="E193" s="116">
        <v>1825</v>
      </c>
      <c r="F193" s="11"/>
      <c r="G193" s="11"/>
      <c r="H193" s="11"/>
      <c r="I193" s="3"/>
    </row>
    <row r="194" spans="1:9" x14ac:dyDescent="0.2">
      <c r="A194" s="121" t="s">
        <v>53</v>
      </c>
      <c r="B194" s="127"/>
      <c r="C194" s="127"/>
      <c r="D194" s="128"/>
      <c r="E194" s="116">
        <v>1825</v>
      </c>
      <c r="F194" s="13"/>
      <c r="G194" s="11"/>
      <c r="H194" s="11"/>
      <c r="I194" s="3"/>
    </row>
    <row r="195" spans="1:9" x14ac:dyDescent="0.2">
      <c r="A195" s="95"/>
      <c r="B195" s="106"/>
      <c r="C195" s="106"/>
      <c r="D195" s="107"/>
      <c r="E195" s="23"/>
      <c r="F195" s="15"/>
      <c r="G195" s="11"/>
      <c r="H195" s="11"/>
      <c r="I195" s="3"/>
    </row>
    <row r="196" spans="1:9" x14ac:dyDescent="0.2">
      <c r="A196" s="42" t="s">
        <v>90</v>
      </c>
      <c r="B196" s="34"/>
      <c r="C196" s="34"/>
      <c r="D196" s="36"/>
      <c r="E196" s="120"/>
      <c r="F196" s="11"/>
      <c r="G196" s="11"/>
      <c r="H196" s="11"/>
      <c r="I196" s="3"/>
    </row>
    <row r="197" spans="1:9" x14ac:dyDescent="0.2">
      <c r="A197" s="130" t="s">
        <v>144</v>
      </c>
      <c r="B197" s="38" t="s">
        <v>61</v>
      </c>
      <c r="C197" s="87">
        <v>21</v>
      </c>
      <c r="D197" s="40">
        <v>2300</v>
      </c>
      <c r="E197" s="88">
        <v>48300</v>
      </c>
      <c r="F197" s="11"/>
      <c r="G197" s="11"/>
      <c r="H197" s="11"/>
      <c r="I197" s="3"/>
    </row>
    <row r="198" spans="1:9" x14ac:dyDescent="0.2">
      <c r="A198" s="37" t="s">
        <v>145</v>
      </c>
      <c r="B198" s="38" t="s">
        <v>43</v>
      </c>
      <c r="C198" s="87">
        <v>181</v>
      </c>
      <c r="D198" s="40">
        <v>150</v>
      </c>
      <c r="E198" s="88">
        <v>27150</v>
      </c>
      <c r="F198" s="11"/>
      <c r="G198" s="11"/>
      <c r="H198" s="11"/>
      <c r="I198" s="3"/>
    </row>
    <row r="199" spans="1:9" x14ac:dyDescent="0.2">
      <c r="A199" s="37" t="s">
        <v>146</v>
      </c>
      <c r="B199" s="38" t="s">
        <v>3</v>
      </c>
      <c r="C199" s="87">
        <v>1</v>
      </c>
      <c r="D199" s="40">
        <v>10000</v>
      </c>
      <c r="E199" s="88">
        <v>10000</v>
      </c>
      <c r="F199" s="11"/>
      <c r="G199" s="11"/>
      <c r="H199" s="11"/>
      <c r="I199" s="3"/>
    </row>
    <row r="200" spans="1:9" x14ac:dyDescent="0.2">
      <c r="A200" s="42" t="s">
        <v>93</v>
      </c>
      <c r="B200" s="34"/>
      <c r="C200" s="34"/>
      <c r="D200" s="36"/>
      <c r="E200" s="91">
        <f>SUM(E197:E199)</f>
        <v>85450</v>
      </c>
      <c r="F200" s="13"/>
      <c r="G200" s="11"/>
      <c r="H200" s="11"/>
      <c r="I200" s="3"/>
    </row>
    <row r="201" spans="1:9" x14ac:dyDescent="0.2">
      <c r="A201" s="42"/>
      <c r="B201" s="34"/>
      <c r="C201" s="34"/>
      <c r="D201" s="36"/>
      <c r="E201" s="23"/>
      <c r="F201" s="17"/>
      <c r="G201" s="11"/>
      <c r="H201" s="11"/>
      <c r="I201" s="3"/>
    </row>
    <row r="202" spans="1:9" x14ac:dyDescent="0.2">
      <c r="A202" s="43" t="s">
        <v>147</v>
      </c>
      <c r="B202" s="94"/>
      <c r="C202" s="94"/>
      <c r="D202" s="133"/>
      <c r="E202" s="54"/>
      <c r="F202" s="14">
        <f>SUM(E200+E194+E190+E186+E182)</f>
        <v>241590</v>
      </c>
      <c r="G202" s="9">
        <f>F202/1.15</f>
        <v>210078.26086956525</v>
      </c>
      <c r="H202" s="11"/>
      <c r="I202" s="3"/>
    </row>
    <row r="203" spans="1:9" x14ac:dyDescent="0.2">
      <c r="A203" s="95"/>
      <c r="B203" s="34"/>
      <c r="C203" s="34"/>
      <c r="D203" s="36"/>
      <c r="E203" s="23"/>
      <c r="F203" s="15"/>
      <c r="G203" s="11"/>
      <c r="H203" s="11"/>
      <c r="I203" s="3"/>
    </row>
    <row r="204" spans="1:9" x14ac:dyDescent="0.2">
      <c r="A204" s="118" t="s">
        <v>148</v>
      </c>
      <c r="B204" s="99"/>
      <c r="C204" s="99"/>
      <c r="D204" s="134"/>
      <c r="E204" s="119"/>
      <c r="F204" s="16"/>
      <c r="G204" s="29"/>
      <c r="H204" s="11"/>
      <c r="I204" s="3"/>
    </row>
    <row r="205" spans="1:9" x14ac:dyDescent="0.2">
      <c r="A205" s="108" t="s">
        <v>0</v>
      </c>
      <c r="B205" s="109"/>
      <c r="C205" s="109"/>
      <c r="D205" s="110"/>
      <c r="E205" s="111"/>
      <c r="F205" s="11"/>
      <c r="G205" s="11"/>
      <c r="H205" s="11"/>
      <c r="I205" s="3"/>
    </row>
    <row r="206" spans="1:9" x14ac:dyDescent="0.2">
      <c r="A206" s="112" t="s">
        <v>149</v>
      </c>
      <c r="B206" s="113" t="s">
        <v>3</v>
      </c>
      <c r="C206" s="114">
        <v>17</v>
      </c>
      <c r="D206" s="115">
        <v>225</v>
      </c>
      <c r="E206" s="116">
        <v>3825</v>
      </c>
      <c r="F206" s="11"/>
      <c r="G206" s="11"/>
      <c r="H206" s="11"/>
      <c r="I206" s="3"/>
    </row>
    <row r="207" spans="1:9" x14ac:dyDescent="0.2">
      <c r="A207" s="112" t="s">
        <v>150</v>
      </c>
      <c r="B207" s="113" t="s">
        <v>3</v>
      </c>
      <c r="C207" s="114">
        <v>16</v>
      </c>
      <c r="D207" s="115">
        <v>225</v>
      </c>
      <c r="E207" s="116">
        <v>3600</v>
      </c>
      <c r="F207" s="11"/>
      <c r="G207" s="11"/>
      <c r="H207" s="11"/>
      <c r="I207" s="3"/>
    </row>
    <row r="208" spans="1:9" x14ac:dyDescent="0.2">
      <c r="A208" s="112" t="s">
        <v>151</v>
      </c>
      <c r="B208" s="113" t="s">
        <v>3</v>
      </c>
      <c r="C208" s="114">
        <v>16</v>
      </c>
      <c r="D208" s="115">
        <v>35</v>
      </c>
      <c r="E208" s="116">
        <v>560</v>
      </c>
      <c r="F208" s="11"/>
      <c r="G208" s="11"/>
      <c r="H208" s="11"/>
      <c r="I208" s="3"/>
    </row>
    <row r="209" spans="1:9" x14ac:dyDescent="0.2">
      <c r="A209" s="112" t="s">
        <v>152</v>
      </c>
      <c r="B209" s="113" t="s">
        <v>3</v>
      </c>
      <c r="C209" s="114">
        <v>14</v>
      </c>
      <c r="D209" s="115">
        <v>35</v>
      </c>
      <c r="E209" s="116">
        <v>490</v>
      </c>
      <c r="F209" s="11"/>
      <c r="G209" s="11"/>
      <c r="H209" s="11"/>
      <c r="I209" s="3"/>
    </row>
    <row r="210" spans="1:9" x14ac:dyDescent="0.2">
      <c r="A210" s="112" t="s">
        <v>153</v>
      </c>
      <c r="B210" s="113" t="s">
        <v>81</v>
      </c>
      <c r="C210" s="114">
        <v>8</v>
      </c>
      <c r="D210" s="115">
        <v>585</v>
      </c>
      <c r="E210" s="116">
        <v>4680</v>
      </c>
      <c r="F210" s="11"/>
      <c r="G210" s="11"/>
      <c r="H210" s="11"/>
      <c r="I210" s="3"/>
    </row>
    <row r="211" spans="1:9" x14ac:dyDescent="0.2">
      <c r="A211" s="112" t="s">
        <v>154</v>
      </c>
      <c r="B211" s="113" t="s">
        <v>76</v>
      </c>
      <c r="C211" s="125">
        <v>2.5</v>
      </c>
      <c r="D211" s="115">
        <v>16860</v>
      </c>
      <c r="E211" s="116">
        <v>42150</v>
      </c>
      <c r="F211" s="11"/>
      <c r="G211" s="11"/>
      <c r="H211" s="11"/>
      <c r="I211" s="3"/>
    </row>
    <row r="212" spans="1:9" x14ac:dyDescent="0.2">
      <c r="A212" s="112" t="s">
        <v>155</v>
      </c>
      <c r="B212" s="113" t="s">
        <v>3</v>
      </c>
      <c r="C212" s="114">
        <v>47</v>
      </c>
      <c r="D212" s="115">
        <v>100</v>
      </c>
      <c r="E212" s="116">
        <v>4700</v>
      </c>
      <c r="F212" s="11"/>
      <c r="G212" s="11"/>
      <c r="H212" s="11"/>
      <c r="I212" s="3"/>
    </row>
    <row r="213" spans="1:9" x14ac:dyDescent="0.2">
      <c r="A213" s="112" t="s">
        <v>156</v>
      </c>
      <c r="B213" s="113" t="s">
        <v>157</v>
      </c>
      <c r="C213" s="114">
        <v>2</v>
      </c>
      <c r="D213" s="115">
        <v>95</v>
      </c>
      <c r="E213" s="116">
        <v>190</v>
      </c>
      <c r="F213" s="11"/>
      <c r="G213" s="11"/>
      <c r="H213" s="11"/>
      <c r="I213" s="3"/>
    </row>
    <row r="214" spans="1:9" x14ac:dyDescent="0.2">
      <c r="A214" s="112" t="s">
        <v>158</v>
      </c>
      <c r="B214" s="113" t="s">
        <v>81</v>
      </c>
      <c r="C214" s="125">
        <v>0.5</v>
      </c>
      <c r="D214" s="115">
        <v>55</v>
      </c>
      <c r="E214" s="116">
        <v>27.5</v>
      </c>
      <c r="F214" s="11"/>
      <c r="G214" s="11"/>
      <c r="H214" s="11"/>
      <c r="I214" s="3"/>
    </row>
    <row r="215" spans="1:9" x14ac:dyDescent="0.2">
      <c r="A215" s="121" t="s">
        <v>37</v>
      </c>
      <c r="B215" s="127"/>
      <c r="C215" s="127"/>
      <c r="D215" s="128"/>
      <c r="E215" s="116">
        <f>SUM(E206:E214)</f>
        <v>60222.5</v>
      </c>
      <c r="F215" s="13"/>
      <c r="G215" s="11"/>
      <c r="H215" s="11"/>
      <c r="I215" s="3"/>
    </row>
    <row r="216" spans="1:9" x14ac:dyDescent="0.2">
      <c r="A216" s="95"/>
      <c r="B216" s="106"/>
      <c r="C216" s="106"/>
      <c r="D216" s="107"/>
      <c r="E216" s="23"/>
      <c r="F216" s="15"/>
      <c r="G216" s="11"/>
      <c r="H216" s="11"/>
      <c r="I216" s="3"/>
    </row>
    <row r="217" spans="1:9" x14ac:dyDescent="0.2">
      <c r="A217" s="42" t="s">
        <v>39</v>
      </c>
      <c r="B217" s="34"/>
      <c r="C217" s="34"/>
      <c r="D217" s="36"/>
      <c r="E217" s="120"/>
      <c r="F217" s="11"/>
      <c r="G217" s="11"/>
      <c r="H217" s="11"/>
      <c r="I217" s="3"/>
    </row>
    <row r="218" spans="1:9" x14ac:dyDescent="0.2">
      <c r="A218" s="37" t="s">
        <v>159</v>
      </c>
      <c r="B218" s="38" t="s">
        <v>43</v>
      </c>
      <c r="C218" s="87">
        <v>207</v>
      </c>
      <c r="D218" s="40">
        <v>20</v>
      </c>
      <c r="E218" s="88">
        <v>4140</v>
      </c>
      <c r="F218" s="11"/>
      <c r="G218" s="11"/>
      <c r="H218" s="11"/>
      <c r="I218" s="3"/>
    </row>
    <row r="219" spans="1:9" x14ac:dyDescent="0.2">
      <c r="A219" s="130" t="s">
        <v>160</v>
      </c>
      <c r="B219" s="38" t="s">
        <v>43</v>
      </c>
      <c r="C219" s="87">
        <v>207</v>
      </c>
      <c r="D219" s="40">
        <v>150</v>
      </c>
      <c r="E219" s="88">
        <v>31050</v>
      </c>
      <c r="F219" s="11"/>
      <c r="G219" s="11"/>
      <c r="H219" s="11"/>
      <c r="I219" s="3"/>
    </row>
    <row r="220" spans="1:9" x14ac:dyDescent="0.2">
      <c r="A220" s="37" t="s">
        <v>161</v>
      </c>
      <c r="B220" s="38" t="s">
        <v>85</v>
      </c>
      <c r="C220" s="87">
        <v>97</v>
      </c>
      <c r="D220" s="40">
        <v>60</v>
      </c>
      <c r="E220" s="88">
        <v>5820</v>
      </c>
      <c r="F220" s="11"/>
      <c r="G220" s="11"/>
      <c r="H220" s="11"/>
      <c r="I220" s="3"/>
    </row>
    <row r="221" spans="1:9" x14ac:dyDescent="0.2">
      <c r="A221" s="37" t="s">
        <v>162</v>
      </c>
      <c r="B221" s="38" t="s">
        <v>43</v>
      </c>
      <c r="C221" s="87">
        <v>207</v>
      </c>
      <c r="D221" s="40">
        <v>120</v>
      </c>
      <c r="E221" s="88">
        <v>24840</v>
      </c>
      <c r="F221" s="11"/>
      <c r="G221" s="11"/>
      <c r="H221" s="11"/>
      <c r="I221" s="3"/>
    </row>
    <row r="222" spans="1:9" x14ac:dyDescent="0.2">
      <c r="A222" s="37" t="s">
        <v>163</v>
      </c>
      <c r="B222" s="38" t="s">
        <v>85</v>
      </c>
      <c r="C222" s="129">
        <v>18.399999999999999</v>
      </c>
      <c r="D222" s="40">
        <v>50</v>
      </c>
      <c r="E222" s="88">
        <v>920</v>
      </c>
      <c r="F222" s="11"/>
      <c r="G222" s="11"/>
      <c r="H222" s="11"/>
      <c r="I222" s="3"/>
    </row>
    <row r="223" spans="1:9" x14ac:dyDescent="0.2">
      <c r="A223" s="37" t="s">
        <v>164</v>
      </c>
      <c r="B223" s="38" t="s">
        <v>85</v>
      </c>
      <c r="C223" s="129">
        <v>18.399999999999999</v>
      </c>
      <c r="D223" s="40">
        <v>50</v>
      </c>
      <c r="E223" s="88">
        <v>920</v>
      </c>
      <c r="F223" s="11"/>
      <c r="G223" s="11"/>
      <c r="H223" s="11"/>
      <c r="I223" s="3"/>
    </row>
    <row r="224" spans="1:9" x14ac:dyDescent="0.2">
      <c r="A224" s="95" t="s">
        <v>49</v>
      </c>
      <c r="B224" s="106"/>
      <c r="C224" s="106"/>
      <c r="D224" s="107"/>
      <c r="E224" s="88">
        <f>SUM(E218:E223)</f>
        <v>67690</v>
      </c>
      <c r="F224" s="13"/>
      <c r="G224" s="11"/>
      <c r="H224" s="11"/>
      <c r="I224" s="3"/>
    </row>
    <row r="225" spans="1:9" x14ac:dyDescent="0.2">
      <c r="A225" s="95"/>
      <c r="B225" s="106"/>
      <c r="C225" s="106"/>
      <c r="D225" s="107"/>
      <c r="E225" s="23"/>
      <c r="F225" s="15"/>
      <c r="G225" s="11"/>
      <c r="H225" s="11"/>
      <c r="I225" s="3"/>
    </row>
    <row r="226" spans="1:9" x14ac:dyDescent="0.2">
      <c r="A226" s="108" t="s">
        <v>50</v>
      </c>
      <c r="B226" s="109"/>
      <c r="C226" s="109"/>
      <c r="D226" s="110"/>
      <c r="E226" s="111"/>
      <c r="F226" s="11"/>
      <c r="G226" s="11"/>
      <c r="H226" s="11"/>
      <c r="I226" s="3"/>
    </row>
    <row r="227" spans="1:9" x14ac:dyDescent="0.2">
      <c r="A227" s="112" t="s">
        <v>165</v>
      </c>
      <c r="B227" s="113" t="s">
        <v>76</v>
      </c>
      <c r="C227" s="125">
        <v>2.4</v>
      </c>
      <c r="D227" s="115">
        <v>2850</v>
      </c>
      <c r="E227" s="116">
        <v>6840</v>
      </c>
      <c r="F227" s="11"/>
      <c r="G227" s="11"/>
      <c r="H227" s="11"/>
      <c r="I227" s="3"/>
    </row>
    <row r="228" spans="1:9" x14ac:dyDescent="0.2">
      <c r="A228" s="121" t="s">
        <v>53</v>
      </c>
      <c r="B228" s="127"/>
      <c r="C228" s="127"/>
      <c r="D228" s="128"/>
      <c r="E228" s="116">
        <v>6840</v>
      </c>
      <c r="F228" s="13"/>
      <c r="G228" s="11"/>
      <c r="H228" s="11"/>
      <c r="I228" s="3"/>
    </row>
    <row r="229" spans="1:9" x14ac:dyDescent="0.2">
      <c r="A229" s="95"/>
      <c r="B229" s="106"/>
      <c r="C229" s="106"/>
      <c r="D229" s="107"/>
      <c r="E229" s="23"/>
      <c r="F229" s="15"/>
      <c r="G229" s="11"/>
      <c r="H229" s="11"/>
      <c r="I229" s="3"/>
    </row>
    <row r="230" spans="1:9" x14ac:dyDescent="0.2">
      <c r="A230" s="42" t="s">
        <v>90</v>
      </c>
      <c r="B230" s="34"/>
      <c r="C230" s="34"/>
      <c r="D230" s="36"/>
      <c r="E230" s="120"/>
      <c r="F230" s="11"/>
      <c r="G230" s="11"/>
      <c r="H230" s="11"/>
      <c r="I230" s="3"/>
    </row>
    <row r="231" spans="1:9" x14ac:dyDescent="0.2">
      <c r="A231" s="37" t="s">
        <v>166</v>
      </c>
      <c r="B231" s="38" t="s">
        <v>43</v>
      </c>
      <c r="C231" s="87">
        <v>207</v>
      </c>
      <c r="D231" s="40">
        <v>285</v>
      </c>
      <c r="E231" s="88">
        <v>58995</v>
      </c>
      <c r="F231" s="11"/>
      <c r="G231" s="11"/>
      <c r="H231" s="11"/>
      <c r="I231" s="3"/>
    </row>
    <row r="232" spans="1:9" x14ac:dyDescent="0.2">
      <c r="A232" s="130" t="s">
        <v>167</v>
      </c>
      <c r="B232" s="38" t="s">
        <v>43</v>
      </c>
      <c r="C232" s="87">
        <v>207</v>
      </c>
      <c r="D232" s="40">
        <v>125</v>
      </c>
      <c r="E232" s="88">
        <v>25875</v>
      </c>
      <c r="F232" s="11"/>
      <c r="G232" s="11"/>
      <c r="H232" s="11"/>
      <c r="I232" s="3"/>
    </row>
    <row r="233" spans="1:9" x14ac:dyDescent="0.2">
      <c r="A233" s="37" t="s">
        <v>168</v>
      </c>
      <c r="B233" s="38" t="s">
        <v>41</v>
      </c>
      <c r="C233" s="87">
        <v>1</v>
      </c>
      <c r="D233" s="40">
        <v>0</v>
      </c>
      <c r="E233" s="88">
        <v>0</v>
      </c>
      <c r="F233" s="11"/>
      <c r="G233" s="11"/>
      <c r="H233" s="11"/>
      <c r="I233" s="3"/>
    </row>
    <row r="234" spans="1:9" x14ac:dyDescent="0.2">
      <c r="A234" s="42" t="s">
        <v>93</v>
      </c>
      <c r="B234" s="34"/>
      <c r="C234" s="34"/>
      <c r="D234" s="36"/>
      <c r="E234" s="91">
        <f>SUM(E231:E233)</f>
        <v>84870</v>
      </c>
      <c r="F234" s="13"/>
      <c r="G234" s="11"/>
      <c r="H234" s="11"/>
      <c r="I234" s="3"/>
    </row>
    <row r="235" spans="1:9" x14ac:dyDescent="0.2">
      <c r="A235" s="48"/>
      <c r="B235" s="49"/>
      <c r="C235" s="49"/>
      <c r="D235" s="50"/>
      <c r="E235" s="23"/>
      <c r="F235" s="11"/>
      <c r="G235" s="11"/>
      <c r="H235" s="11"/>
      <c r="I235" s="3"/>
    </row>
    <row r="236" spans="1:9" x14ac:dyDescent="0.2">
      <c r="A236" s="43" t="s">
        <v>169</v>
      </c>
      <c r="B236" s="94"/>
      <c r="C236" s="94"/>
      <c r="D236" s="133"/>
      <c r="E236" s="54"/>
      <c r="F236" s="14">
        <f>SUM(E234+E228+E224+E215)</f>
        <v>219622.5</v>
      </c>
      <c r="G236" s="9">
        <f>F236/1.15</f>
        <v>190976.08695652176</v>
      </c>
      <c r="H236" s="11"/>
      <c r="I236" s="3"/>
    </row>
    <row r="237" spans="1:9" x14ac:dyDescent="0.2">
      <c r="A237" s="95"/>
      <c r="B237" s="34"/>
      <c r="C237" s="34"/>
      <c r="D237" s="36"/>
      <c r="E237" s="23"/>
      <c r="F237" s="11"/>
      <c r="G237" s="15"/>
      <c r="H237" s="11"/>
      <c r="I237" s="3"/>
    </row>
    <row r="238" spans="1:9" ht="16.5" customHeight="1" x14ac:dyDescent="0.2">
      <c r="A238" s="118" t="s">
        <v>170</v>
      </c>
      <c r="B238" s="99"/>
      <c r="C238" s="99"/>
      <c r="D238" s="134"/>
      <c r="E238" s="119"/>
      <c r="F238" s="16"/>
      <c r="G238" s="29"/>
      <c r="H238" s="11"/>
      <c r="I238" s="3"/>
    </row>
    <row r="239" spans="1:9" ht="16.5" customHeight="1" x14ac:dyDescent="0.2">
      <c r="A239" s="108" t="s">
        <v>0</v>
      </c>
      <c r="B239" s="109"/>
      <c r="C239" s="109"/>
      <c r="D239" s="110"/>
      <c r="E239" s="111"/>
      <c r="F239" s="11"/>
      <c r="G239" s="11"/>
      <c r="H239" s="11"/>
      <c r="I239" s="3"/>
    </row>
    <row r="240" spans="1:9" ht="16.5" customHeight="1" x14ac:dyDescent="0.25">
      <c r="A240" s="121" t="s">
        <v>97</v>
      </c>
      <c r="B240" s="122"/>
      <c r="C240" s="122"/>
      <c r="D240" s="123"/>
      <c r="E240" s="124"/>
      <c r="F240" s="11"/>
      <c r="G240" s="11"/>
      <c r="H240" s="11"/>
      <c r="I240" s="3"/>
    </row>
    <row r="241" spans="1:9" x14ac:dyDescent="0.2">
      <c r="A241" s="112" t="s">
        <v>171</v>
      </c>
      <c r="B241" s="113" t="s">
        <v>61</v>
      </c>
      <c r="C241" s="125">
        <v>1.5</v>
      </c>
      <c r="D241" s="115">
        <v>440</v>
      </c>
      <c r="E241" s="116">
        <v>660</v>
      </c>
      <c r="F241" s="11"/>
      <c r="G241" s="11"/>
      <c r="H241" s="11"/>
      <c r="I241" s="3"/>
    </row>
    <row r="242" spans="1:9" x14ac:dyDescent="0.2">
      <c r="A242" s="112" t="s">
        <v>172</v>
      </c>
      <c r="B242" s="113" t="s">
        <v>61</v>
      </c>
      <c r="C242" s="114">
        <v>9</v>
      </c>
      <c r="D242" s="115">
        <v>440</v>
      </c>
      <c r="E242" s="116">
        <v>3960</v>
      </c>
      <c r="F242" s="11"/>
      <c r="G242" s="11"/>
      <c r="H242" s="11"/>
      <c r="I242" s="3"/>
    </row>
    <row r="243" spans="1:9" x14ac:dyDescent="0.2">
      <c r="A243" s="112" t="s">
        <v>173</v>
      </c>
      <c r="B243" s="113" t="s">
        <v>61</v>
      </c>
      <c r="C243" s="114">
        <v>30</v>
      </c>
      <c r="D243" s="115">
        <v>440</v>
      </c>
      <c r="E243" s="116">
        <v>13200</v>
      </c>
      <c r="F243" s="11"/>
      <c r="G243" s="11"/>
      <c r="H243" s="11"/>
      <c r="I243" s="3"/>
    </row>
    <row r="244" spans="1:9" x14ac:dyDescent="0.2">
      <c r="A244" s="121" t="s">
        <v>99</v>
      </c>
      <c r="B244" s="109"/>
      <c r="C244" s="109"/>
      <c r="D244" s="110"/>
      <c r="E244" s="116">
        <f>SUM(E241:E243)</f>
        <v>17820</v>
      </c>
      <c r="F244" s="11"/>
      <c r="G244" s="11"/>
      <c r="H244" s="11"/>
      <c r="I244" s="3"/>
    </row>
    <row r="245" spans="1:9" x14ac:dyDescent="0.2">
      <c r="A245" s="108" t="s">
        <v>174</v>
      </c>
      <c r="B245" s="109"/>
      <c r="C245" s="109"/>
      <c r="D245" s="110"/>
      <c r="E245" s="111"/>
      <c r="F245" s="11"/>
      <c r="G245" s="11"/>
      <c r="H245" s="11"/>
      <c r="I245" s="3"/>
    </row>
    <row r="246" spans="1:9" x14ac:dyDescent="0.2">
      <c r="A246" s="112" t="s">
        <v>175</v>
      </c>
      <c r="B246" s="113" t="s">
        <v>70</v>
      </c>
      <c r="C246" s="114">
        <v>128</v>
      </c>
      <c r="D246" s="115">
        <v>125</v>
      </c>
      <c r="E246" s="116">
        <v>16000</v>
      </c>
      <c r="F246" s="11"/>
      <c r="G246" s="11"/>
      <c r="H246" s="11"/>
      <c r="I246" s="3"/>
    </row>
    <row r="247" spans="1:9" x14ac:dyDescent="0.2">
      <c r="A247" s="112" t="s">
        <v>176</v>
      </c>
      <c r="B247" s="113" t="s">
        <v>70</v>
      </c>
      <c r="C247" s="114">
        <v>55</v>
      </c>
      <c r="D247" s="115">
        <v>125</v>
      </c>
      <c r="E247" s="116">
        <v>6875</v>
      </c>
      <c r="F247" s="11"/>
      <c r="G247" s="11"/>
      <c r="H247" s="11"/>
      <c r="I247" s="3"/>
    </row>
    <row r="248" spans="1:9" x14ac:dyDescent="0.2">
      <c r="A248" s="112" t="s">
        <v>177</v>
      </c>
      <c r="B248" s="113" t="s">
        <v>70</v>
      </c>
      <c r="C248" s="114">
        <v>3</v>
      </c>
      <c r="D248" s="115">
        <v>125</v>
      </c>
      <c r="E248" s="116">
        <v>375</v>
      </c>
      <c r="F248" s="11"/>
      <c r="G248" s="11"/>
      <c r="H248" s="11"/>
      <c r="I248" s="3"/>
    </row>
    <row r="249" spans="1:9" x14ac:dyDescent="0.2">
      <c r="A249" s="112" t="s">
        <v>178</v>
      </c>
      <c r="B249" s="113" t="s">
        <v>70</v>
      </c>
      <c r="C249" s="114">
        <v>8</v>
      </c>
      <c r="D249" s="115">
        <v>540</v>
      </c>
      <c r="E249" s="116">
        <v>4320</v>
      </c>
      <c r="F249" s="11"/>
      <c r="G249" s="11"/>
      <c r="H249" s="11"/>
      <c r="I249" s="3"/>
    </row>
    <row r="250" spans="1:9" x14ac:dyDescent="0.2">
      <c r="A250" s="112" t="s">
        <v>179</v>
      </c>
      <c r="B250" s="113" t="s">
        <v>70</v>
      </c>
      <c r="C250" s="114">
        <v>41</v>
      </c>
      <c r="D250" s="115">
        <v>540</v>
      </c>
      <c r="E250" s="116">
        <v>22140</v>
      </c>
      <c r="F250" s="11"/>
      <c r="G250" s="11"/>
      <c r="H250" s="11"/>
      <c r="I250" s="3"/>
    </row>
    <row r="251" spans="1:9" x14ac:dyDescent="0.2">
      <c r="A251" s="121" t="s">
        <v>180</v>
      </c>
      <c r="B251" s="109"/>
      <c r="C251" s="109"/>
      <c r="D251" s="110"/>
      <c r="E251" s="116">
        <f>SUM(E246:E250)</f>
        <v>49710</v>
      </c>
      <c r="F251" s="11"/>
      <c r="G251" s="11"/>
      <c r="H251" s="11"/>
      <c r="I251" s="3"/>
    </row>
    <row r="252" spans="1:9" ht="16.5" customHeight="1" x14ac:dyDescent="0.2">
      <c r="A252" s="121" t="s">
        <v>37</v>
      </c>
      <c r="B252" s="127"/>
      <c r="C252" s="127"/>
      <c r="D252" s="128"/>
      <c r="E252" s="116">
        <f>SUM(E251+E244)</f>
        <v>67530</v>
      </c>
      <c r="F252" s="15"/>
      <c r="G252" s="11"/>
      <c r="H252" s="11"/>
      <c r="I252" s="3"/>
    </row>
    <row r="253" spans="1:9" x14ac:dyDescent="0.2">
      <c r="A253" s="95"/>
      <c r="B253" s="106"/>
      <c r="C253" s="106"/>
      <c r="D253" s="107"/>
      <c r="E253" s="23"/>
      <c r="F253" s="15"/>
      <c r="G253" s="11"/>
      <c r="H253" s="11"/>
      <c r="I253" s="3"/>
    </row>
    <row r="254" spans="1:9" x14ac:dyDescent="0.2">
      <c r="A254" s="42" t="s">
        <v>39</v>
      </c>
      <c r="B254" s="34"/>
      <c r="C254" s="34"/>
      <c r="D254" s="36"/>
      <c r="E254" s="120"/>
      <c r="F254" s="11"/>
      <c r="G254" s="11"/>
      <c r="H254" s="11"/>
      <c r="I254" s="3"/>
    </row>
    <row r="255" spans="1:9" x14ac:dyDescent="0.2">
      <c r="A255" s="37" t="s">
        <v>181</v>
      </c>
      <c r="B255" s="38" t="s">
        <v>43</v>
      </c>
      <c r="C255" s="129">
        <v>300.5</v>
      </c>
      <c r="D255" s="40">
        <v>75</v>
      </c>
      <c r="E255" s="88">
        <v>22537.5</v>
      </c>
      <c r="F255" s="11"/>
      <c r="G255" s="11"/>
      <c r="H255" s="11"/>
      <c r="I255" s="3"/>
    </row>
    <row r="256" spans="1:9" x14ac:dyDescent="0.2">
      <c r="A256" s="37" t="s">
        <v>182</v>
      </c>
      <c r="B256" s="38" t="s">
        <v>43</v>
      </c>
      <c r="C256" s="87">
        <v>436</v>
      </c>
      <c r="D256" s="40">
        <v>75</v>
      </c>
      <c r="E256" s="88">
        <v>32700</v>
      </c>
      <c r="F256" s="11"/>
      <c r="G256" s="11"/>
      <c r="H256" s="11"/>
      <c r="I256" s="3"/>
    </row>
    <row r="257" spans="1:12" x14ac:dyDescent="0.2">
      <c r="A257" s="37" t="s">
        <v>183</v>
      </c>
      <c r="B257" s="38" t="s">
        <v>43</v>
      </c>
      <c r="C257" s="87">
        <v>181</v>
      </c>
      <c r="D257" s="40">
        <v>85</v>
      </c>
      <c r="E257" s="88">
        <v>15385</v>
      </c>
      <c r="F257" s="11"/>
      <c r="G257" s="11"/>
      <c r="H257" s="11"/>
      <c r="I257" s="3"/>
    </row>
    <row r="258" spans="1:12" x14ac:dyDescent="0.2">
      <c r="A258" s="37" t="s">
        <v>184</v>
      </c>
      <c r="B258" s="38" t="s">
        <v>43</v>
      </c>
      <c r="C258" s="87">
        <v>181</v>
      </c>
      <c r="D258" s="40">
        <v>95</v>
      </c>
      <c r="E258" s="88">
        <v>17195</v>
      </c>
      <c r="F258" s="11"/>
      <c r="G258" s="11"/>
      <c r="H258" s="11"/>
      <c r="I258" s="3"/>
    </row>
    <row r="259" spans="1:12" x14ac:dyDescent="0.2">
      <c r="A259" s="37" t="s">
        <v>185</v>
      </c>
      <c r="B259" s="38" t="s">
        <v>43</v>
      </c>
      <c r="C259" s="87">
        <v>5</v>
      </c>
      <c r="D259" s="40">
        <v>100</v>
      </c>
      <c r="E259" s="88">
        <v>500</v>
      </c>
      <c r="F259" s="11"/>
      <c r="G259" s="11"/>
      <c r="H259" s="11"/>
      <c r="I259" s="3"/>
    </row>
    <row r="260" spans="1:12" x14ac:dyDescent="0.2">
      <c r="A260" s="37" t="s">
        <v>186</v>
      </c>
      <c r="B260" s="38" t="s">
        <v>43</v>
      </c>
      <c r="C260" s="87">
        <v>181</v>
      </c>
      <c r="D260" s="40">
        <v>100</v>
      </c>
      <c r="E260" s="88">
        <v>18100</v>
      </c>
      <c r="F260" s="11"/>
      <c r="G260" s="11"/>
      <c r="H260" s="11"/>
      <c r="I260" s="3"/>
    </row>
    <row r="261" spans="1:12" x14ac:dyDescent="0.2">
      <c r="A261" s="37" t="s">
        <v>187</v>
      </c>
      <c r="B261" s="38" t="s">
        <v>85</v>
      </c>
      <c r="C261" s="129">
        <v>154.80000000000001</v>
      </c>
      <c r="D261" s="40">
        <v>80</v>
      </c>
      <c r="E261" s="88">
        <v>12384</v>
      </c>
      <c r="F261" s="11"/>
      <c r="G261" s="11"/>
      <c r="H261" s="11"/>
      <c r="I261" s="3"/>
    </row>
    <row r="262" spans="1:12" x14ac:dyDescent="0.2">
      <c r="A262" s="37" t="s">
        <v>188</v>
      </c>
      <c r="B262" s="38" t="s">
        <v>85</v>
      </c>
      <c r="C262" s="129">
        <v>2.5</v>
      </c>
      <c r="D262" s="40">
        <v>100</v>
      </c>
      <c r="E262" s="88">
        <v>250</v>
      </c>
      <c r="F262" s="11"/>
      <c r="G262" s="11"/>
      <c r="H262" s="11"/>
      <c r="I262" s="3"/>
    </row>
    <row r="263" spans="1:12" x14ac:dyDescent="0.2">
      <c r="A263" s="37" t="s">
        <v>189</v>
      </c>
      <c r="B263" s="38" t="s">
        <v>41</v>
      </c>
      <c r="C263" s="87">
        <v>1</v>
      </c>
      <c r="D263" s="40">
        <v>1500</v>
      </c>
      <c r="E263" s="88">
        <v>1500</v>
      </c>
      <c r="F263" s="11"/>
      <c r="G263" s="11"/>
      <c r="H263" s="11"/>
      <c r="I263" s="3"/>
    </row>
    <row r="264" spans="1:12" x14ac:dyDescent="0.2">
      <c r="A264" s="37" t="s">
        <v>190</v>
      </c>
      <c r="B264" s="38" t="s">
        <v>85</v>
      </c>
      <c r="C264" s="87">
        <v>46</v>
      </c>
      <c r="D264" s="40">
        <v>120</v>
      </c>
      <c r="E264" s="88">
        <v>5520</v>
      </c>
      <c r="F264" s="11"/>
      <c r="G264" s="11"/>
      <c r="H264" s="11"/>
      <c r="I264" s="3"/>
    </row>
    <row r="265" spans="1:12" x14ac:dyDescent="0.2">
      <c r="A265" s="42" t="s">
        <v>49</v>
      </c>
      <c r="B265" s="34"/>
      <c r="C265" s="34"/>
      <c r="D265" s="36"/>
      <c r="E265" s="91">
        <f>SUM(E255:E264)</f>
        <v>126071.5</v>
      </c>
      <c r="F265" s="17"/>
      <c r="G265" s="11"/>
      <c r="H265" s="11"/>
      <c r="I265" s="3"/>
    </row>
    <row r="266" spans="1:12" x14ac:dyDescent="0.2">
      <c r="A266" s="42"/>
      <c r="B266" s="34"/>
      <c r="C266" s="34"/>
      <c r="D266" s="36"/>
      <c r="E266" s="23"/>
      <c r="F266" s="17"/>
      <c r="G266" s="11"/>
      <c r="H266" s="11"/>
      <c r="I266" s="3"/>
    </row>
    <row r="267" spans="1:12" x14ac:dyDescent="0.2">
      <c r="A267" s="43" t="s">
        <v>191</v>
      </c>
      <c r="B267" s="94"/>
      <c r="C267" s="94"/>
      <c r="D267" s="133"/>
      <c r="E267" s="54"/>
      <c r="F267" s="14">
        <v>193601.5</v>
      </c>
      <c r="G267" s="9">
        <f>F267/1.15</f>
        <v>168349.13043478262</v>
      </c>
      <c r="H267" s="11"/>
      <c r="I267" s="3"/>
    </row>
    <row r="268" spans="1:12" x14ac:dyDescent="0.2">
      <c r="A268" s="95"/>
      <c r="B268" s="34"/>
      <c r="C268" s="34"/>
      <c r="D268" s="36"/>
      <c r="E268" s="23"/>
      <c r="F268" s="11"/>
      <c r="G268" s="15"/>
      <c r="H268" s="11"/>
      <c r="I268" s="3"/>
    </row>
    <row r="269" spans="1:12" x14ac:dyDescent="0.2">
      <c r="A269" s="118" t="s">
        <v>192</v>
      </c>
      <c r="B269" s="99"/>
      <c r="C269" s="99"/>
      <c r="D269" s="134"/>
      <c r="E269" s="119"/>
      <c r="F269" s="16"/>
      <c r="G269" s="29"/>
      <c r="H269" s="11"/>
      <c r="I269" s="3"/>
    </row>
    <row r="270" spans="1:12" x14ac:dyDescent="0.25">
      <c r="A270" s="121" t="s">
        <v>0</v>
      </c>
      <c r="B270" s="122"/>
      <c r="C270" s="122"/>
      <c r="D270" s="123"/>
      <c r="E270" s="124"/>
      <c r="F270" s="11"/>
      <c r="G270" s="11"/>
      <c r="H270" s="11"/>
      <c r="I270" s="3"/>
    </row>
    <row r="271" spans="1:12" x14ac:dyDescent="0.25">
      <c r="A271" s="121" t="s">
        <v>193</v>
      </c>
      <c r="B271" s="122"/>
      <c r="C271" s="122"/>
      <c r="D271" s="123"/>
      <c r="E271" s="124"/>
      <c r="F271" s="11"/>
      <c r="G271" s="11"/>
      <c r="H271" s="11"/>
      <c r="I271" s="3"/>
    </row>
    <row r="272" spans="1:12" x14ac:dyDescent="0.2">
      <c r="A272" s="112" t="s">
        <v>194</v>
      </c>
      <c r="B272" s="113" t="s">
        <v>3</v>
      </c>
      <c r="C272" s="114">
        <v>7</v>
      </c>
      <c r="D272" s="115">
        <v>1750</v>
      </c>
      <c r="E272" s="116">
        <v>12250</v>
      </c>
      <c r="F272" s="11"/>
      <c r="G272" s="11"/>
      <c r="H272" s="11"/>
      <c r="I272" s="4" t="s">
        <v>401</v>
      </c>
      <c r="J272" s="6"/>
      <c r="K272" s="6"/>
      <c r="L272" s="6"/>
    </row>
    <row r="273" spans="1:9" x14ac:dyDescent="0.2">
      <c r="A273" s="112" t="s">
        <v>195</v>
      </c>
      <c r="B273" s="113" t="s">
        <v>41</v>
      </c>
      <c r="C273" s="114">
        <v>1</v>
      </c>
      <c r="D273" s="115">
        <v>0</v>
      </c>
      <c r="E273" s="116">
        <v>0</v>
      </c>
      <c r="F273" s="11"/>
      <c r="G273" s="11"/>
      <c r="H273" s="11"/>
      <c r="I273" s="3"/>
    </row>
    <row r="274" spans="1:9" x14ac:dyDescent="0.2">
      <c r="A274" s="121" t="s">
        <v>196</v>
      </c>
      <c r="B274" s="109"/>
      <c r="C274" s="109"/>
      <c r="D274" s="110"/>
      <c r="E274" s="116">
        <f>SUM(E272:E273)</f>
        <v>12250</v>
      </c>
      <c r="F274" s="15"/>
      <c r="G274" s="11"/>
      <c r="H274" s="11"/>
      <c r="I274" s="3"/>
    </row>
    <row r="275" spans="1:9" x14ac:dyDescent="0.2">
      <c r="A275" s="121"/>
      <c r="B275" s="109"/>
      <c r="C275" s="109"/>
      <c r="D275" s="110"/>
      <c r="E275" s="116"/>
      <c r="F275" s="15"/>
      <c r="G275" s="11"/>
      <c r="H275" s="11"/>
      <c r="I275" s="3"/>
    </row>
    <row r="276" spans="1:9" x14ac:dyDescent="0.2">
      <c r="A276" s="108" t="s">
        <v>197</v>
      </c>
      <c r="B276" s="109"/>
      <c r="C276" s="109"/>
      <c r="D276" s="110"/>
      <c r="E276" s="111"/>
      <c r="F276" s="11"/>
      <c r="G276" s="11"/>
      <c r="H276" s="11"/>
      <c r="I276" s="3"/>
    </row>
    <row r="277" spans="1:9" x14ac:dyDescent="0.25">
      <c r="A277" s="112" t="s">
        <v>198</v>
      </c>
      <c r="B277" s="113" t="s">
        <v>3</v>
      </c>
      <c r="C277" s="114">
        <v>6</v>
      </c>
      <c r="D277" s="123"/>
      <c r="E277" s="116">
        <v>0</v>
      </c>
      <c r="F277" s="11"/>
      <c r="G277" s="11"/>
      <c r="H277" s="11"/>
      <c r="I277" s="3"/>
    </row>
    <row r="278" spans="1:9" x14ac:dyDescent="0.25">
      <c r="A278" s="112" t="s">
        <v>199</v>
      </c>
      <c r="B278" s="113" t="s">
        <v>3</v>
      </c>
      <c r="C278" s="114">
        <v>2</v>
      </c>
      <c r="D278" s="123"/>
      <c r="E278" s="116">
        <v>0</v>
      </c>
      <c r="F278" s="11"/>
      <c r="G278" s="11"/>
      <c r="H278" s="11"/>
      <c r="I278" s="3"/>
    </row>
    <row r="279" spans="1:9" x14ac:dyDescent="0.25">
      <c r="A279" s="112" t="s">
        <v>200</v>
      </c>
      <c r="B279" s="113" t="s">
        <v>3</v>
      </c>
      <c r="C279" s="114">
        <v>2</v>
      </c>
      <c r="D279" s="123"/>
      <c r="E279" s="116">
        <v>0</v>
      </c>
      <c r="F279" s="11"/>
      <c r="G279" s="11"/>
      <c r="H279" s="11"/>
      <c r="I279" s="3"/>
    </row>
    <row r="280" spans="1:9" x14ac:dyDescent="0.25">
      <c r="A280" s="112" t="s">
        <v>201</v>
      </c>
      <c r="B280" s="113" t="s">
        <v>3</v>
      </c>
      <c r="C280" s="114">
        <v>1</v>
      </c>
      <c r="D280" s="123"/>
      <c r="E280" s="116">
        <v>0</v>
      </c>
      <c r="F280" s="11"/>
      <c r="G280" s="11"/>
      <c r="H280" s="11"/>
      <c r="I280" s="3"/>
    </row>
    <row r="281" spans="1:9" x14ac:dyDescent="0.25">
      <c r="A281" s="112" t="s">
        <v>202</v>
      </c>
      <c r="B281" s="113" t="s">
        <v>3</v>
      </c>
      <c r="C281" s="114">
        <v>3</v>
      </c>
      <c r="D281" s="123"/>
      <c r="E281" s="116">
        <v>0</v>
      </c>
      <c r="F281" s="11"/>
      <c r="G281" s="11"/>
      <c r="H281" s="11"/>
      <c r="I281" s="3"/>
    </row>
    <row r="282" spans="1:9" x14ac:dyDescent="0.25">
      <c r="A282" s="112" t="s">
        <v>203</v>
      </c>
      <c r="B282" s="113" t="s">
        <v>3</v>
      </c>
      <c r="C282" s="114">
        <v>1</v>
      </c>
      <c r="D282" s="123"/>
      <c r="E282" s="116">
        <v>0</v>
      </c>
      <c r="F282" s="11"/>
      <c r="G282" s="11"/>
      <c r="H282" s="11"/>
      <c r="I282" s="3"/>
    </row>
    <row r="283" spans="1:9" x14ac:dyDescent="0.25">
      <c r="A283" s="112" t="s">
        <v>204</v>
      </c>
      <c r="B283" s="113" t="s">
        <v>3</v>
      </c>
      <c r="C283" s="114">
        <v>1</v>
      </c>
      <c r="D283" s="123"/>
      <c r="E283" s="116">
        <v>0</v>
      </c>
      <c r="F283" s="11"/>
      <c r="G283" s="11"/>
      <c r="H283" s="11"/>
      <c r="I283" s="3"/>
    </row>
    <row r="284" spans="1:9" x14ac:dyDescent="0.2">
      <c r="A284" s="112" t="s">
        <v>205</v>
      </c>
      <c r="B284" s="113" t="s">
        <v>3</v>
      </c>
      <c r="C284" s="114">
        <v>1</v>
      </c>
      <c r="D284" s="115">
        <v>155600</v>
      </c>
      <c r="E284" s="116">
        <v>155600</v>
      </c>
      <c r="F284" s="11"/>
      <c r="G284" s="11"/>
      <c r="H284" s="11"/>
      <c r="I284" s="3"/>
    </row>
    <row r="285" spans="1:9" x14ac:dyDescent="0.25">
      <c r="A285" s="121" t="s">
        <v>206</v>
      </c>
      <c r="B285" s="122"/>
      <c r="C285" s="122"/>
      <c r="D285" s="123"/>
      <c r="E285" s="136">
        <f>SUM(E277:E284)</f>
        <v>155600</v>
      </c>
      <c r="F285" s="15"/>
      <c r="G285" s="11"/>
      <c r="H285" s="11"/>
      <c r="I285" s="3"/>
    </row>
    <row r="286" spans="1:9" x14ac:dyDescent="0.25">
      <c r="A286" s="137" t="s">
        <v>37</v>
      </c>
      <c r="B286" s="127"/>
      <c r="C286" s="127"/>
      <c r="D286" s="128"/>
      <c r="E286" s="136">
        <f>SUM(E285+E274)</f>
        <v>167850</v>
      </c>
      <c r="F286" s="11"/>
      <c r="G286" s="11"/>
      <c r="H286" s="11"/>
      <c r="I286" s="3"/>
    </row>
    <row r="287" spans="1:9" x14ac:dyDescent="0.25">
      <c r="A287" s="138"/>
      <c r="B287" s="106"/>
      <c r="C287" s="106"/>
      <c r="D287" s="107"/>
      <c r="E287" s="139"/>
      <c r="F287" s="11"/>
      <c r="G287" s="11"/>
      <c r="H287" s="11"/>
      <c r="I287" s="3"/>
    </row>
    <row r="288" spans="1:9" x14ac:dyDescent="0.2">
      <c r="A288" s="43" t="s">
        <v>207</v>
      </c>
      <c r="B288" s="94"/>
      <c r="C288" s="94"/>
      <c r="D288" s="133"/>
      <c r="E288" s="54"/>
      <c r="F288" s="14">
        <f>SUM(E286)</f>
        <v>167850</v>
      </c>
      <c r="G288" s="9">
        <f>F288/1.15</f>
        <v>145956.52173913043</v>
      </c>
      <c r="H288" s="11"/>
      <c r="I288" s="3"/>
    </row>
    <row r="289" spans="1:10" x14ac:dyDescent="0.2">
      <c r="A289" s="95"/>
      <c r="B289" s="34"/>
      <c r="C289" s="34"/>
      <c r="D289" s="36"/>
      <c r="E289" s="23"/>
      <c r="F289" s="11"/>
      <c r="G289" s="15"/>
      <c r="H289" s="11"/>
      <c r="I289" s="3"/>
    </row>
    <row r="290" spans="1:10" x14ac:dyDescent="0.2">
      <c r="A290" s="118" t="s">
        <v>208</v>
      </c>
      <c r="B290" s="99"/>
      <c r="C290" s="99"/>
      <c r="D290" s="134"/>
      <c r="E290" s="119"/>
      <c r="F290" s="16"/>
      <c r="G290" s="29"/>
      <c r="H290" s="11"/>
      <c r="I290" s="3"/>
    </row>
    <row r="291" spans="1:10" x14ac:dyDescent="0.2">
      <c r="A291" s="108" t="s">
        <v>50</v>
      </c>
      <c r="B291" s="109"/>
      <c r="C291" s="109"/>
      <c r="D291" s="110"/>
      <c r="E291" s="111"/>
      <c r="F291" s="11"/>
      <c r="G291" s="11"/>
      <c r="H291" s="11"/>
      <c r="I291" s="3"/>
    </row>
    <row r="292" spans="1:10" x14ac:dyDescent="0.2">
      <c r="A292" s="112" t="s">
        <v>209</v>
      </c>
      <c r="B292" s="113" t="s">
        <v>3</v>
      </c>
      <c r="C292" s="114">
        <v>1</v>
      </c>
      <c r="D292" s="115">
        <v>8560</v>
      </c>
      <c r="E292" s="116">
        <v>8560</v>
      </c>
      <c r="F292" s="11"/>
      <c r="G292" s="11"/>
      <c r="H292" s="11"/>
      <c r="I292" s="4" t="s">
        <v>400</v>
      </c>
      <c r="J292" s="6"/>
    </row>
    <row r="293" spans="1:10" x14ac:dyDescent="0.2">
      <c r="A293" s="112" t="s">
        <v>210</v>
      </c>
      <c r="B293" s="113" t="s">
        <v>85</v>
      </c>
      <c r="C293" s="114">
        <v>15</v>
      </c>
      <c r="D293" s="115">
        <v>165</v>
      </c>
      <c r="E293" s="116">
        <v>2475</v>
      </c>
      <c r="F293" s="11"/>
      <c r="G293" s="11"/>
      <c r="H293" s="11"/>
      <c r="I293" s="4"/>
      <c r="J293" s="6"/>
    </row>
    <row r="294" spans="1:10" x14ac:dyDescent="0.2">
      <c r="A294" s="112" t="s">
        <v>211</v>
      </c>
      <c r="B294" s="113" t="s">
        <v>3</v>
      </c>
      <c r="C294" s="114">
        <v>10</v>
      </c>
      <c r="D294" s="115">
        <v>580</v>
      </c>
      <c r="E294" s="116">
        <v>5800</v>
      </c>
      <c r="F294" s="11"/>
      <c r="G294" s="11"/>
      <c r="H294" s="11"/>
      <c r="I294" s="4"/>
      <c r="J294" s="6"/>
    </row>
    <row r="295" spans="1:10" x14ac:dyDescent="0.2">
      <c r="A295" s="112" t="s">
        <v>212</v>
      </c>
      <c r="B295" s="113" t="s">
        <v>3</v>
      </c>
      <c r="C295" s="114">
        <v>3</v>
      </c>
      <c r="D295" s="115">
        <v>620</v>
      </c>
      <c r="E295" s="116">
        <v>1860</v>
      </c>
      <c r="F295" s="11"/>
      <c r="G295" s="11"/>
      <c r="H295" s="11"/>
      <c r="I295" s="4"/>
      <c r="J295" s="6"/>
    </row>
    <row r="296" spans="1:10" x14ac:dyDescent="0.2">
      <c r="A296" s="126" t="s">
        <v>213</v>
      </c>
      <c r="B296" s="113" t="s">
        <v>3</v>
      </c>
      <c r="C296" s="114">
        <v>75</v>
      </c>
      <c r="D296" s="115">
        <v>520</v>
      </c>
      <c r="E296" s="116">
        <v>39000</v>
      </c>
      <c r="F296" s="11"/>
      <c r="G296" s="11"/>
      <c r="H296" s="11"/>
      <c r="I296" s="4"/>
      <c r="J296" s="6"/>
    </row>
    <row r="297" spans="1:10" x14ac:dyDescent="0.2">
      <c r="A297" s="112" t="s">
        <v>214</v>
      </c>
      <c r="B297" s="113" t="s">
        <v>3</v>
      </c>
      <c r="C297" s="114">
        <v>14</v>
      </c>
      <c r="D297" s="115">
        <v>680</v>
      </c>
      <c r="E297" s="116">
        <v>9520</v>
      </c>
      <c r="F297" s="11"/>
      <c r="G297" s="11"/>
      <c r="H297" s="11"/>
      <c r="I297" s="4"/>
      <c r="J297" s="6"/>
    </row>
    <row r="298" spans="1:10" x14ac:dyDescent="0.2">
      <c r="A298" s="112" t="s">
        <v>215</v>
      </c>
      <c r="B298" s="113" t="s">
        <v>3</v>
      </c>
      <c r="C298" s="114">
        <v>7</v>
      </c>
      <c r="D298" s="115">
        <v>800</v>
      </c>
      <c r="E298" s="116">
        <v>5600</v>
      </c>
      <c r="F298" s="11"/>
      <c r="G298" s="11"/>
      <c r="H298" s="11"/>
      <c r="I298" s="4"/>
      <c r="J298" s="6"/>
    </row>
    <row r="299" spans="1:10" x14ac:dyDescent="0.2">
      <c r="A299" s="112" t="s">
        <v>216</v>
      </c>
      <c r="B299" s="113" t="s">
        <v>3</v>
      </c>
      <c r="C299" s="114">
        <v>27</v>
      </c>
      <c r="D299" s="115">
        <v>820</v>
      </c>
      <c r="E299" s="116">
        <v>22140</v>
      </c>
      <c r="F299" s="11"/>
      <c r="G299" s="11"/>
      <c r="H299" s="11"/>
      <c r="I299" s="4"/>
      <c r="J299" s="6"/>
    </row>
    <row r="300" spans="1:10" x14ac:dyDescent="0.2">
      <c r="A300" s="112" t="s">
        <v>217</v>
      </c>
      <c r="B300" s="113" t="s">
        <v>3</v>
      </c>
      <c r="C300" s="114">
        <v>1</v>
      </c>
      <c r="D300" s="115">
        <v>650</v>
      </c>
      <c r="E300" s="116">
        <v>650</v>
      </c>
      <c r="F300" s="11"/>
      <c r="G300" s="11"/>
      <c r="H300" s="11"/>
      <c r="I300" s="4"/>
      <c r="J300" s="6"/>
    </row>
    <row r="301" spans="1:10" x14ac:dyDescent="0.2">
      <c r="A301" s="112" t="s">
        <v>218</v>
      </c>
      <c r="B301" s="113" t="s">
        <v>3</v>
      </c>
      <c r="C301" s="114">
        <v>1</v>
      </c>
      <c r="D301" s="115">
        <v>850</v>
      </c>
      <c r="E301" s="116">
        <v>850</v>
      </c>
      <c r="F301" s="11"/>
      <c r="G301" s="11"/>
      <c r="H301" s="11"/>
      <c r="I301" s="4"/>
      <c r="J301" s="6"/>
    </row>
    <row r="302" spans="1:10" x14ac:dyDescent="0.2">
      <c r="A302" s="112" t="s">
        <v>219</v>
      </c>
      <c r="B302" s="113" t="s">
        <v>3</v>
      </c>
      <c r="C302" s="114">
        <v>1</v>
      </c>
      <c r="D302" s="115">
        <v>820</v>
      </c>
      <c r="E302" s="116">
        <v>820</v>
      </c>
      <c r="F302" s="11"/>
      <c r="G302" s="11"/>
      <c r="H302" s="11"/>
      <c r="I302" s="4"/>
      <c r="J302" s="6"/>
    </row>
    <row r="303" spans="1:10" x14ac:dyDescent="0.2">
      <c r="A303" s="112" t="s">
        <v>220</v>
      </c>
      <c r="B303" s="113" t="s">
        <v>3</v>
      </c>
      <c r="C303" s="114">
        <v>2</v>
      </c>
      <c r="D303" s="115">
        <v>750</v>
      </c>
      <c r="E303" s="116">
        <v>1500</v>
      </c>
      <c r="F303" s="11"/>
      <c r="G303" s="11"/>
      <c r="H303" s="11"/>
      <c r="I303" s="4"/>
      <c r="J303" s="6"/>
    </row>
    <row r="304" spans="1:10" x14ac:dyDescent="0.2">
      <c r="A304" s="112" t="s">
        <v>221</v>
      </c>
      <c r="B304" s="113" t="s">
        <v>3</v>
      </c>
      <c r="C304" s="114">
        <v>1</v>
      </c>
      <c r="D304" s="115">
        <v>580</v>
      </c>
      <c r="E304" s="116">
        <v>580</v>
      </c>
      <c r="F304" s="11"/>
      <c r="G304" s="11"/>
      <c r="H304" s="11"/>
      <c r="I304" s="4"/>
      <c r="J304" s="6"/>
    </row>
    <row r="305" spans="1:11" x14ac:dyDescent="0.2">
      <c r="A305" s="112" t="s">
        <v>222</v>
      </c>
      <c r="B305" s="113" t="s">
        <v>3</v>
      </c>
      <c r="C305" s="114">
        <v>1</v>
      </c>
      <c r="D305" s="115">
        <v>500</v>
      </c>
      <c r="E305" s="116">
        <v>500</v>
      </c>
      <c r="F305" s="11"/>
      <c r="G305" s="11"/>
      <c r="H305" s="11"/>
      <c r="I305" s="4"/>
      <c r="J305" s="6"/>
    </row>
    <row r="306" spans="1:11" x14ac:dyDescent="0.2">
      <c r="A306" s="126" t="s">
        <v>223</v>
      </c>
      <c r="B306" s="113" t="s">
        <v>41</v>
      </c>
      <c r="C306" s="114">
        <v>1</v>
      </c>
      <c r="D306" s="115">
        <v>2500</v>
      </c>
      <c r="E306" s="116">
        <v>2500</v>
      </c>
      <c r="F306" s="11"/>
      <c r="G306" s="11"/>
      <c r="H306" s="11"/>
      <c r="I306" s="4"/>
      <c r="J306" s="6"/>
    </row>
    <row r="307" spans="1:11" x14ac:dyDescent="0.2">
      <c r="A307" s="112" t="s">
        <v>224</v>
      </c>
      <c r="B307" s="113" t="s">
        <v>41</v>
      </c>
      <c r="C307" s="114">
        <v>1</v>
      </c>
      <c r="D307" s="115">
        <v>7500</v>
      </c>
      <c r="E307" s="116">
        <v>7500</v>
      </c>
      <c r="F307" s="11"/>
      <c r="G307" s="11"/>
      <c r="H307" s="11"/>
      <c r="I307" s="4"/>
      <c r="J307" s="6"/>
    </row>
    <row r="308" spans="1:11" x14ac:dyDescent="0.2">
      <c r="A308" s="126" t="s">
        <v>225</v>
      </c>
      <c r="B308" s="113" t="s">
        <v>41</v>
      </c>
      <c r="C308" s="114">
        <v>1</v>
      </c>
      <c r="D308" s="115">
        <v>2500</v>
      </c>
      <c r="E308" s="116">
        <v>2500</v>
      </c>
      <c r="F308" s="11"/>
      <c r="G308" s="11"/>
      <c r="H308" s="11"/>
      <c r="I308" s="4"/>
      <c r="J308" s="6"/>
    </row>
    <row r="309" spans="1:11" x14ac:dyDescent="0.2">
      <c r="A309" s="121" t="s">
        <v>53</v>
      </c>
      <c r="B309" s="109"/>
      <c r="C309" s="109"/>
      <c r="D309" s="110"/>
      <c r="E309" s="116">
        <f>SUM(E292:E308)</f>
        <v>112355</v>
      </c>
      <c r="F309" s="13"/>
      <c r="G309" s="11"/>
      <c r="H309" s="11"/>
      <c r="I309" s="4"/>
      <c r="J309" s="6"/>
    </row>
    <row r="310" spans="1:11" x14ac:dyDescent="0.2">
      <c r="A310" s="95"/>
      <c r="B310" s="34"/>
      <c r="C310" s="34"/>
      <c r="D310" s="36"/>
      <c r="E310" s="32"/>
      <c r="F310" s="15"/>
      <c r="G310" s="11"/>
      <c r="H310" s="11"/>
      <c r="I310" s="3"/>
    </row>
    <row r="311" spans="1:11" x14ac:dyDescent="0.2">
      <c r="A311" s="42" t="s">
        <v>90</v>
      </c>
      <c r="B311" s="34"/>
      <c r="C311" s="34"/>
      <c r="D311" s="36"/>
      <c r="E311" s="120"/>
      <c r="F311" s="11"/>
      <c r="G311" s="11"/>
      <c r="H311" s="11"/>
      <c r="I311" s="3"/>
    </row>
    <row r="312" spans="1:11" x14ac:dyDescent="0.2">
      <c r="A312" s="37" t="s">
        <v>226</v>
      </c>
      <c r="B312" s="38" t="s">
        <v>41</v>
      </c>
      <c r="C312" s="87">
        <v>1</v>
      </c>
      <c r="D312" s="40">
        <v>5000</v>
      </c>
      <c r="E312" s="88">
        <v>5000</v>
      </c>
      <c r="F312" s="11"/>
      <c r="G312" s="11"/>
      <c r="H312" s="11"/>
      <c r="I312" s="3"/>
    </row>
    <row r="313" spans="1:11" x14ac:dyDescent="0.2">
      <c r="A313" s="130" t="s">
        <v>227</v>
      </c>
      <c r="B313" s="38" t="s">
        <v>41</v>
      </c>
      <c r="C313" s="87">
        <v>1</v>
      </c>
      <c r="D313" s="40">
        <v>13000</v>
      </c>
      <c r="E313" s="88">
        <v>13000</v>
      </c>
      <c r="F313" s="11"/>
      <c r="G313" s="11"/>
      <c r="H313" s="11">
        <f>E313/1.15</f>
        <v>11304.347826086958</v>
      </c>
      <c r="I313" s="4" t="s">
        <v>407</v>
      </c>
      <c r="J313" s="6"/>
    </row>
    <row r="314" spans="1:11" x14ac:dyDescent="0.2">
      <c r="A314" s="37" t="s">
        <v>228</v>
      </c>
      <c r="B314" s="38" t="s">
        <v>3</v>
      </c>
      <c r="C314" s="87">
        <v>1</v>
      </c>
      <c r="D314" s="40">
        <v>8000</v>
      </c>
      <c r="E314" s="88">
        <v>8000</v>
      </c>
      <c r="F314" s="11"/>
      <c r="G314" s="11"/>
      <c r="H314" s="11"/>
      <c r="I314" s="4" t="s">
        <v>408</v>
      </c>
      <c r="J314" s="6"/>
      <c r="K314" s="6"/>
    </row>
    <row r="315" spans="1:11" x14ac:dyDescent="0.2">
      <c r="A315" s="37" t="s">
        <v>229</v>
      </c>
      <c r="B315" s="38" t="s">
        <v>41</v>
      </c>
      <c r="C315" s="87">
        <v>1</v>
      </c>
      <c r="D315" s="40">
        <v>0</v>
      </c>
      <c r="E315" s="88">
        <v>0</v>
      </c>
      <c r="F315" s="11"/>
      <c r="G315" s="11"/>
      <c r="H315" s="11"/>
      <c r="I315" s="3"/>
    </row>
    <row r="316" spans="1:11" x14ac:dyDescent="0.2">
      <c r="A316" s="42" t="s">
        <v>93</v>
      </c>
      <c r="B316" s="34"/>
      <c r="C316" s="34"/>
      <c r="D316" s="36"/>
      <c r="E316" s="88">
        <f>SUM(E312:E315)</f>
        <v>26000</v>
      </c>
      <c r="F316" s="17"/>
      <c r="G316" s="11"/>
      <c r="H316" s="11"/>
      <c r="I316" s="3"/>
    </row>
    <row r="317" spans="1:11" x14ac:dyDescent="0.2">
      <c r="A317" s="42"/>
      <c r="B317" s="34"/>
      <c r="C317" s="34"/>
      <c r="D317" s="36"/>
      <c r="E317" s="32"/>
      <c r="F317" s="17"/>
      <c r="G317" s="11"/>
      <c r="H317" s="11"/>
      <c r="I317" s="3"/>
    </row>
    <row r="318" spans="1:11" x14ac:dyDescent="0.2">
      <c r="A318" s="43" t="s">
        <v>230</v>
      </c>
      <c r="B318" s="94"/>
      <c r="C318" s="94"/>
      <c r="D318" s="133"/>
      <c r="E318" s="104"/>
      <c r="F318" s="14">
        <v>138355</v>
      </c>
      <c r="G318" s="9">
        <f>F318/1.15</f>
        <v>120308.69565217392</v>
      </c>
      <c r="H318" s="11"/>
      <c r="I318" s="3"/>
    </row>
    <row r="319" spans="1:11" x14ac:dyDescent="0.2">
      <c r="A319" s="95"/>
      <c r="B319" s="34"/>
      <c r="C319" s="34"/>
      <c r="D319" s="36"/>
      <c r="E319" s="32"/>
      <c r="F319" s="11"/>
      <c r="G319" s="15"/>
      <c r="H319" s="11"/>
      <c r="I319" s="3"/>
    </row>
    <row r="320" spans="1:11" x14ac:dyDescent="0.2">
      <c r="A320" s="118" t="s">
        <v>231</v>
      </c>
      <c r="B320" s="99"/>
      <c r="C320" s="99"/>
      <c r="D320" s="134"/>
      <c r="E320" s="119"/>
      <c r="F320" s="16"/>
      <c r="G320" s="29"/>
      <c r="H320" s="11"/>
      <c r="I320" s="3"/>
    </row>
    <row r="321" spans="1:9" x14ac:dyDescent="0.2">
      <c r="A321" s="42" t="s">
        <v>90</v>
      </c>
      <c r="B321" s="34"/>
      <c r="C321" s="34"/>
      <c r="D321" s="36"/>
      <c r="E321" s="120"/>
      <c r="F321" s="11"/>
      <c r="G321" s="11"/>
      <c r="H321" s="11"/>
      <c r="I321" s="3"/>
    </row>
    <row r="322" spans="1:9" x14ac:dyDescent="0.2">
      <c r="A322" s="37" t="s">
        <v>232</v>
      </c>
      <c r="B322" s="38" t="s">
        <v>85</v>
      </c>
      <c r="C322" s="87">
        <v>65</v>
      </c>
      <c r="D322" s="40">
        <v>245</v>
      </c>
      <c r="E322" s="88">
        <v>15925</v>
      </c>
      <c r="F322" s="11"/>
      <c r="G322" s="11"/>
      <c r="H322" s="11"/>
      <c r="I322" s="3"/>
    </row>
    <row r="323" spans="1:9" x14ac:dyDescent="0.2">
      <c r="A323" s="130" t="s">
        <v>233</v>
      </c>
      <c r="B323" s="38" t="s">
        <v>3</v>
      </c>
      <c r="C323" s="87">
        <v>4</v>
      </c>
      <c r="D323" s="40">
        <v>1450</v>
      </c>
      <c r="E323" s="88">
        <v>5800</v>
      </c>
      <c r="F323" s="11"/>
      <c r="G323" s="11"/>
      <c r="H323" s="11"/>
      <c r="I323" s="3"/>
    </row>
    <row r="324" spans="1:9" x14ac:dyDescent="0.2">
      <c r="A324" s="95" t="s">
        <v>93</v>
      </c>
      <c r="B324" s="106"/>
      <c r="C324" s="106"/>
      <c r="D324" s="107"/>
      <c r="E324" s="88">
        <v>21725</v>
      </c>
      <c r="F324" s="13"/>
      <c r="G324" s="13"/>
      <c r="H324" s="11"/>
      <c r="I324" s="3"/>
    </row>
    <row r="325" spans="1:9" x14ac:dyDescent="0.2">
      <c r="A325" s="95"/>
      <c r="B325" s="106"/>
      <c r="C325" s="106"/>
      <c r="D325" s="107"/>
      <c r="E325" s="88"/>
      <c r="F325" s="13"/>
      <c r="G325" s="13"/>
      <c r="H325" s="11"/>
      <c r="I325" s="3"/>
    </row>
    <row r="326" spans="1:9" x14ac:dyDescent="0.2">
      <c r="A326" s="108" t="s">
        <v>0</v>
      </c>
      <c r="B326" s="109"/>
      <c r="C326" s="109"/>
      <c r="D326" s="110"/>
      <c r="E326" s="111"/>
      <c r="F326" s="11"/>
      <c r="G326" s="11"/>
      <c r="H326" s="11"/>
      <c r="I326" s="3"/>
    </row>
    <row r="327" spans="1:9" x14ac:dyDescent="0.25">
      <c r="A327" s="121" t="s">
        <v>1</v>
      </c>
      <c r="B327" s="122"/>
      <c r="C327" s="122"/>
      <c r="D327" s="123"/>
      <c r="E327" s="124"/>
      <c r="F327" s="11"/>
      <c r="G327" s="11"/>
      <c r="H327" s="11"/>
      <c r="I327" s="3"/>
    </row>
    <row r="328" spans="1:9" x14ac:dyDescent="0.2">
      <c r="A328" s="112" t="s">
        <v>2</v>
      </c>
      <c r="B328" s="113" t="s">
        <v>3</v>
      </c>
      <c r="C328" s="114">
        <v>1</v>
      </c>
      <c r="D328" s="115">
        <v>16785</v>
      </c>
      <c r="E328" s="116">
        <v>16785</v>
      </c>
      <c r="F328" s="11"/>
      <c r="G328" s="11"/>
      <c r="H328" s="11"/>
      <c r="I328" s="3"/>
    </row>
    <row r="329" spans="1:9" x14ac:dyDescent="0.2">
      <c r="A329" s="126" t="s">
        <v>4</v>
      </c>
      <c r="B329" s="113" t="s">
        <v>3</v>
      </c>
      <c r="C329" s="114">
        <v>1</v>
      </c>
      <c r="D329" s="115">
        <v>8973</v>
      </c>
      <c r="E329" s="116">
        <v>8973</v>
      </c>
      <c r="F329" s="11"/>
      <c r="G329" s="11"/>
      <c r="H329" s="11"/>
      <c r="I329" s="3"/>
    </row>
    <row r="330" spans="1:9" x14ac:dyDescent="0.2">
      <c r="A330" s="112" t="s">
        <v>5</v>
      </c>
      <c r="B330" s="113" t="s">
        <v>3</v>
      </c>
      <c r="C330" s="114">
        <v>1</v>
      </c>
      <c r="D330" s="115">
        <v>2500</v>
      </c>
      <c r="E330" s="116">
        <v>2500</v>
      </c>
      <c r="F330" s="11"/>
      <c r="G330" s="11"/>
      <c r="H330" s="11"/>
      <c r="I330" s="3"/>
    </row>
    <row r="331" spans="1:9" x14ac:dyDescent="0.2">
      <c r="A331" s="126" t="s">
        <v>6</v>
      </c>
      <c r="B331" s="113" t="s">
        <v>3</v>
      </c>
      <c r="C331" s="114">
        <v>1</v>
      </c>
      <c r="D331" s="115">
        <v>2000</v>
      </c>
      <c r="E331" s="116">
        <v>2000</v>
      </c>
      <c r="F331" s="11"/>
      <c r="G331" s="11"/>
      <c r="H331" s="11"/>
      <c r="I331" s="3"/>
    </row>
    <row r="332" spans="1:9" x14ac:dyDescent="0.2">
      <c r="A332" s="112" t="s">
        <v>7</v>
      </c>
      <c r="B332" s="113" t="s">
        <v>3</v>
      </c>
      <c r="C332" s="114">
        <v>1</v>
      </c>
      <c r="D332" s="115">
        <v>685</v>
      </c>
      <c r="E332" s="116">
        <v>685</v>
      </c>
      <c r="F332" s="11"/>
      <c r="G332" s="11"/>
      <c r="H332" s="11"/>
      <c r="I332" s="3"/>
    </row>
    <row r="333" spans="1:9" x14ac:dyDescent="0.2">
      <c r="A333" s="121" t="s">
        <v>8</v>
      </c>
      <c r="B333" s="109"/>
      <c r="C333" s="109"/>
      <c r="D333" s="110"/>
      <c r="E333" s="116">
        <f>SUM(E328:E332)</f>
        <v>30943</v>
      </c>
      <c r="F333" s="13"/>
      <c r="G333" s="11"/>
      <c r="H333" s="11"/>
      <c r="I333" s="3"/>
    </row>
    <row r="334" spans="1:9" x14ac:dyDescent="0.2">
      <c r="A334" s="108" t="s">
        <v>9</v>
      </c>
      <c r="B334" s="109"/>
      <c r="C334" s="109"/>
      <c r="D334" s="110"/>
      <c r="E334" s="111"/>
      <c r="F334" s="11"/>
      <c r="G334" s="11"/>
      <c r="H334" s="11"/>
      <c r="I334" s="3"/>
    </row>
    <row r="335" spans="1:9" x14ac:dyDescent="0.2">
      <c r="A335" s="112" t="s">
        <v>10</v>
      </c>
      <c r="B335" s="113" t="s">
        <v>3</v>
      </c>
      <c r="C335" s="114">
        <v>1</v>
      </c>
      <c r="D335" s="115">
        <v>9000</v>
      </c>
      <c r="E335" s="116">
        <v>9000</v>
      </c>
      <c r="F335" s="11"/>
      <c r="G335" s="11"/>
      <c r="H335" s="11"/>
      <c r="I335" s="3"/>
    </row>
    <row r="336" spans="1:9" x14ac:dyDescent="0.2">
      <c r="A336" s="112" t="s">
        <v>11</v>
      </c>
      <c r="B336" s="113" t="s">
        <v>3</v>
      </c>
      <c r="C336" s="114">
        <v>3</v>
      </c>
      <c r="D336" s="115">
        <v>2550</v>
      </c>
      <c r="E336" s="116">
        <v>7650</v>
      </c>
      <c r="F336" s="11"/>
      <c r="G336" s="11"/>
      <c r="H336" s="11"/>
      <c r="I336" s="3"/>
    </row>
    <row r="337" spans="1:15" x14ac:dyDescent="0.2">
      <c r="A337" s="112" t="s">
        <v>12</v>
      </c>
      <c r="B337" s="113" t="s">
        <v>3</v>
      </c>
      <c r="C337" s="114">
        <v>3</v>
      </c>
      <c r="D337" s="115">
        <v>5820</v>
      </c>
      <c r="E337" s="116">
        <v>17460</v>
      </c>
      <c r="F337" s="11"/>
      <c r="G337" s="11"/>
      <c r="H337" s="11"/>
      <c r="I337" s="3"/>
    </row>
    <row r="338" spans="1:15" x14ac:dyDescent="0.2">
      <c r="A338" s="112" t="s">
        <v>13</v>
      </c>
      <c r="B338" s="113" t="s">
        <v>3</v>
      </c>
      <c r="C338" s="114">
        <v>1</v>
      </c>
      <c r="D338" s="115">
        <v>1450</v>
      </c>
      <c r="E338" s="116">
        <v>1450</v>
      </c>
      <c r="F338" s="11"/>
      <c r="G338" s="11"/>
      <c r="H338" s="11"/>
      <c r="I338" s="3"/>
    </row>
    <row r="339" spans="1:15" x14ac:dyDescent="0.2">
      <c r="A339" s="121" t="s">
        <v>14</v>
      </c>
      <c r="B339" s="109"/>
      <c r="C339" s="109"/>
      <c r="D339" s="110"/>
      <c r="E339" s="116">
        <f>SUM(E335:E338)</f>
        <v>35560</v>
      </c>
      <c r="F339" s="13"/>
      <c r="G339" s="11"/>
      <c r="H339" s="11"/>
      <c r="I339" s="3"/>
    </row>
    <row r="340" spans="1:15" x14ac:dyDescent="0.2">
      <c r="A340" s="108" t="s">
        <v>15</v>
      </c>
      <c r="B340" s="109"/>
      <c r="C340" s="109"/>
      <c r="D340" s="110"/>
      <c r="E340" s="111"/>
      <c r="F340" s="11"/>
      <c r="G340" s="11"/>
      <c r="H340" s="11"/>
      <c r="I340" s="3"/>
    </row>
    <row r="341" spans="1:15" x14ac:dyDescent="0.2">
      <c r="A341" s="112" t="s">
        <v>16</v>
      </c>
      <c r="B341" s="113" t="s">
        <v>3</v>
      </c>
      <c r="C341" s="114">
        <v>1</v>
      </c>
      <c r="D341" s="115">
        <v>2808</v>
      </c>
      <c r="E341" s="116">
        <v>2808</v>
      </c>
      <c r="F341" s="11"/>
      <c r="G341" s="11"/>
      <c r="H341" s="11"/>
      <c r="I341" s="3"/>
    </row>
    <row r="342" spans="1:15" x14ac:dyDescent="0.2">
      <c r="A342" s="112" t="s">
        <v>17</v>
      </c>
      <c r="B342" s="113" t="s">
        <v>3</v>
      </c>
      <c r="C342" s="114">
        <v>3</v>
      </c>
      <c r="D342" s="115">
        <v>2450</v>
      </c>
      <c r="E342" s="116">
        <v>7350</v>
      </c>
      <c r="F342" s="11"/>
      <c r="G342" s="11"/>
      <c r="H342" s="11"/>
      <c r="I342" s="3"/>
    </row>
    <row r="343" spans="1:15" x14ac:dyDescent="0.2">
      <c r="A343" s="112" t="s">
        <v>18</v>
      </c>
      <c r="B343" s="113" t="s">
        <v>3</v>
      </c>
      <c r="C343" s="114">
        <v>3</v>
      </c>
      <c r="D343" s="115">
        <v>458</v>
      </c>
      <c r="E343" s="116">
        <v>1374</v>
      </c>
      <c r="F343" s="11"/>
      <c r="G343" s="11"/>
      <c r="H343" s="11"/>
      <c r="I343" s="3"/>
    </row>
    <row r="344" spans="1:15" x14ac:dyDescent="0.2">
      <c r="A344" s="112" t="s">
        <v>19</v>
      </c>
      <c r="B344" s="113" t="s">
        <v>3</v>
      </c>
      <c r="C344" s="114">
        <v>3</v>
      </c>
      <c r="D344" s="115">
        <v>1020</v>
      </c>
      <c r="E344" s="116">
        <v>3060</v>
      </c>
      <c r="F344" s="11"/>
      <c r="G344" s="11"/>
      <c r="H344" s="11"/>
      <c r="I344" s="3"/>
    </row>
    <row r="345" spans="1:15" x14ac:dyDescent="0.2">
      <c r="A345" s="112" t="s">
        <v>20</v>
      </c>
      <c r="B345" s="113" t="s">
        <v>3</v>
      </c>
      <c r="C345" s="114">
        <v>3</v>
      </c>
      <c r="D345" s="115">
        <v>1595</v>
      </c>
      <c r="E345" s="116">
        <v>4785</v>
      </c>
      <c r="F345" s="11"/>
      <c r="G345" s="11"/>
      <c r="H345" s="11"/>
      <c r="I345" s="3"/>
    </row>
    <row r="346" spans="1:15" x14ac:dyDescent="0.2">
      <c r="A346" s="112" t="s">
        <v>21</v>
      </c>
      <c r="B346" s="113" t="s">
        <v>3</v>
      </c>
      <c r="C346" s="114">
        <v>1</v>
      </c>
      <c r="D346" s="115">
        <v>1376</v>
      </c>
      <c r="E346" s="116">
        <v>1376</v>
      </c>
      <c r="F346" s="11"/>
      <c r="G346" s="11"/>
      <c r="H346" s="11"/>
      <c r="I346" s="3"/>
    </row>
    <row r="347" spans="1:15" x14ac:dyDescent="0.2">
      <c r="A347" s="112" t="s">
        <v>22</v>
      </c>
      <c r="B347" s="113" t="s">
        <v>3</v>
      </c>
      <c r="C347" s="114">
        <v>1</v>
      </c>
      <c r="D347" s="115">
        <v>2855</v>
      </c>
      <c r="E347" s="116">
        <v>2855</v>
      </c>
      <c r="F347" s="11"/>
      <c r="G347" s="11"/>
      <c r="H347" s="11"/>
      <c r="I347" s="3"/>
    </row>
    <row r="348" spans="1:15" x14ac:dyDescent="0.2">
      <c r="A348" s="112" t="s">
        <v>23</v>
      </c>
      <c r="B348" s="113" t="s">
        <v>24</v>
      </c>
      <c r="C348" s="114">
        <v>1</v>
      </c>
      <c r="D348" s="115">
        <v>195</v>
      </c>
      <c r="E348" s="116">
        <v>195</v>
      </c>
      <c r="F348" s="11"/>
      <c r="G348" s="11"/>
      <c r="H348" s="11"/>
      <c r="I348" s="3"/>
    </row>
    <row r="349" spans="1:15" x14ac:dyDescent="0.2">
      <c r="A349" s="121" t="s">
        <v>25</v>
      </c>
      <c r="B349" s="109"/>
      <c r="C349" s="109"/>
      <c r="D349" s="110"/>
      <c r="E349" s="116">
        <f>SUM(E341:E348)</f>
        <v>23803</v>
      </c>
      <c r="F349" s="13"/>
      <c r="G349" s="13"/>
      <c r="H349" s="11">
        <f>15395.97/1.15</f>
        <v>13387.800000000001</v>
      </c>
      <c r="K349" s="4" t="s">
        <v>406</v>
      </c>
      <c r="L349" s="4"/>
      <c r="M349" s="6" t="s">
        <v>399</v>
      </c>
      <c r="N349" s="6"/>
      <c r="O349" s="1"/>
    </row>
    <row r="350" spans="1:15" x14ac:dyDescent="0.2">
      <c r="A350" s="108" t="s">
        <v>26</v>
      </c>
      <c r="B350" s="109"/>
      <c r="C350" s="109"/>
      <c r="D350" s="110"/>
      <c r="E350" s="111"/>
      <c r="F350" s="11"/>
      <c r="G350" s="11"/>
      <c r="H350" s="11"/>
      <c r="I350" s="3"/>
    </row>
    <row r="351" spans="1:15" x14ac:dyDescent="0.2">
      <c r="A351" s="112" t="s">
        <v>27</v>
      </c>
      <c r="B351" s="113" t="s">
        <v>24</v>
      </c>
      <c r="C351" s="114">
        <v>1</v>
      </c>
      <c r="D351" s="115">
        <v>956</v>
      </c>
      <c r="E351" s="116">
        <v>956</v>
      </c>
      <c r="F351" s="11"/>
      <c r="G351" s="11"/>
      <c r="H351" s="11"/>
      <c r="I351" s="3"/>
      <c r="K351" s="6" t="s">
        <v>409</v>
      </c>
    </row>
    <row r="352" spans="1:15" x14ac:dyDescent="0.2">
      <c r="A352" s="112" t="s">
        <v>28</v>
      </c>
      <c r="B352" s="113" t="s">
        <v>3</v>
      </c>
      <c r="C352" s="114">
        <v>3</v>
      </c>
      <c r="D352" s="115">
        <v>2250</v>
      </c>
      <c r="E352" s="116">
        <v>6750</v>
      </c>
      <c r="F352" s="11"/>
      <c r="G352" s="11"/>
      <c r="H352" s="11">
        <f>E352/1.15</f>
        <v>5869.5652173913049</v>
      </c>
      <c r="I352" s="3"/>
      <c r="K352" s="6" t="s">
        <v>410</v>
      </c>
      <c r="L352" s="6"/>
      <c r="M352" s="6"/>
      <c r="N352" s="6"/>
      <c r="O352" s="6"/>
    </row>
    <row r="353" spans="1:12" x14ac:dyDescent="0.2">
      <c r="A353" s="126" t="s">
        <v>29</v>
      </c>
      <c r="B353" s="113" t="s">
        <v>3</v>
      </c>
      <c r="C353" s="114">
        <v>3</v>
      </c>
      <c r="D353" s="115">
        <v>100</v>
      </c>
      <c r="E353" s="116">
        <v>300</v>
      </c>
      <c r="F353" s="11"/>
      <c r="G353" s="11"/>
      <c r="H353" s="11">
        <f>E353/1.15</f>
        <v>260.86956521739131</v>
      </c>
      <c r="I353" s="3"/>
      <c r="K353" s="6" t="s">
        <v>411</v>
      </c>
      <c r="L353" s="6"/>
    </row>
    <row r="354" spans="1:12" x14ac:dyDescent="0.2">
      <c r="A354" s="112" t="s">
        <v>30</v>
      </c>
      <c r="B354" s="113" t="s">
        <v>3</v>
      </c>
      <c r="C354" s="114">
        <v>6</v>
      </c>
      <c r="D354" s="115">
        <v>100</v>
      </c>
      <c r="E354" s="116">
        <v>600</v>
      </c>
      <c r="F354" s="11"/>
      <c r="G354" s="11"/>
      <c r="H354" s="11">
        <f>E354/1.15</f>
        <v>521.73913043478262</v>
      </c>
      <c r="I354" s="3"/>
      <c r="K354" s="6" t="s">
        <v>411</v>
      </c>
      <c r="L354" s="6"/>
    </row>
    <row r="355" spans="1:12" x14ac:dyDescent="0.2">
      <c r="A355" s="112" t="s">
        <v>31</v>
      </c>
      <c r="B355" s="113" t="s">
        <v>3</v>
      </c>
      <c r="C355" s="114">
        <v>1</v>
      </c>
      <c r="D355" s="115">
        <v>150</v>
      </c>
      <c r="E355" s="116">
        <v>150</v>
      </c>
      <c r="F355" s="11"/>
      <c r="G355" s="11"/>
      <c r="H355" s="11"/>
      <c r="I355" s="3"/>
    </row>
    <row r="356" spans="1:12" x14ac:dyDescent="0.2">
      <c r="A356" s="112" t="s">
        <v>32</v>
      </c>
      <c r="B356" s="113" t="s">
        <v>3</v>
      </c>
      <c r="C356" s="114">
        <v>3</v>
      </c>
      <c r="D356" s="115">
        <v>350</v>
      </c>
      <c r="E356" s="116">
        <v>1050</v>
      </c>
      <c r="F356" s="11"/>
      <c r="G356" s="11"/>
      <c r="H356" s="11"/>
      <c r="I356" s="3"/>
    </row>
    <row r="357" spans="1:12" x14ac:dyDescent="0.2">
      <c r="A357" s="126" t="s">
        <v>33</v>
      </c>
      <c r="B357" s="113" t="s">
        <v>3</v>
      </c>
      <c r="C357" s="114">
        <v>3</v>
      </c>
      <c r="D357" s="115">
        <v>225</v>
      </c>
      <c r="E357" s="116">
        <v>675</v>
      </c>
      <c r="F357" s="11"/>
      <c r="G357" s="11"/>
      <c r="H357" s="11"/>
      <c r="I357" s="3"/>
    </row>
    <row r="358" spans="1:12" x14ac:dyDescent="0.2">
      <c r="A358" s="112" t="s">
        <v>34</v>
      </c>
      <c r="B358" s="113" t="s">
        <v>3</v>
      </c>
      <c r="C358" s="114">
        <v>3</v>
      </c>
      <c r="D358" s="115">
        <v>100</v>
      </c>
      <c r="E358" s="116">
        <v>300</v>
      </c>
      <c r="F358" s="11"/>
      <c r="G358" s="11"/>
      <c r="H358" s="11">
        <f>E358/1.15</f>
        <v>260.86956521739131</v>
      </c>
      <c r="I358" s="3"/>
      <c r="K358" s="6" t="s">
        <v>411</v>
      </c>
      <c r="L358" s="6"/>
    </row>
    <row r="359" spans="1:12" x14ac:dyDescent="0.2">
      <c r="A359" s="112" t="s">
        <v>35</v>
      </c>
      <c r="B359" s="113" t="s">
        <v>3</v>
      </c>
      <c r="C359" s="114">
        <v>3</v>
      </c>
      <c r="D359" s="115">
        <v>1500</v>
      </c>
      <c r="E359" s="116">
        <v>4500</v>
      </c>
      <c r="F359" s="11"/>
      <c r="G359" s="11"/>
      <c r="H359" s="11">
        <f>E359/1.15</f>
        <v>3913.04347826087</v>
      </c>
      <c r="I359" s="3"/>
      <c r="K359" s="6" t="s">
        <v>411</v>
      </c>
      <c r="L359" s="6"/>
    </row>
    <row r="360" spans="1:12" x14ac:dyDescent="0.2">
      <c r="A360" s="121" t="s">
        <v>36</v>
      </c>
      <c r="B360" s="109"/>
      <c r="C360" s="109"/>
      <c r="D360" s="110"/>
      <c r="E360" s="116">
        <f>SUM(E351:E359)</f>
        <v>15281</v>
      </c>
      <c r="F360" s="13"/>
      <c r="G360" s="11"/>
      <c r="H360" s="11"/>
      <c r="I360" s="3"/>
    </row>
    <row r="361" spans="1:12" x14ac:dyDescent="0.2">
      <c r="A361" s="121" t="s">
        <v>37</v>
      </c>
      <c r="B361" s="127"/>
      <c r="C361" s="127"/>
      <c r="D361" s="128"/>
      <c r="E361" s="116">
        <f>SUM(E360+E349+E339+E333)</f>
        <v>105587</v>
      </c>
      <c r="F361" s="15"/>
      <c r="G361" s="13"/>
      <c r="H361" s="11"/>
      <c r="I361" s="3"/>
    </row>
    <row r="362" spans="1:12" x14ac:dyDescent="0.2">
      <c r="A362" s="95"/>
      <c r="B362" s="106"/>
      <c r="C362" s="106"/>
      <c r="D362" s="107"/>
      <c r="E362" s="88"/>
      <c r="F362" s="13"/>
      <c r="G362" s="13"/>
      <c r="H362" s="11"/>
      <c r="I362" s="3"/>
    </row>
    <row r="363" spans="1:12" x14ac:dyDescent="0.2">
      <c r="A363" s="42" t="s">
        <v>50</v>
      </c>
      <c r="B363" s="34"/>
      <c r="C363" s="34"/>
      <c r="D363" s="36"/>
      <c r="E363" s="120"/>
      <c r="F363" s="11"/>
      <c r="G363" s="11"/>
      <c r="H363" s="11"/>
      <c r="I363" s="3"/>
    </row>
    <row r="364" spans="1:12" x14ac:dyDescent="0.2">
      <c r="A364" s="37" t="s">
        <v>235</v>
      </c>
      <c r="B364" s="38" t="s">
        <v>3</v>
      </c>
      <c r="C364" s="87">
        <v>2</v>
      </c>
      <c r="D364" s="40">
        <v>2200</v>
      </c>
      <c r="E364" s="88">
        <v>4400</v>
      </c>
      <c r="F364" s="11"/>
      <c r="G364" s="11"/>
      <c r="H364" s="11"/>
      <c r="I364" s="3"/>
    </row>
    <row r="365" spans="1:12" x14ac:dyDescent="0.2">
      <c r="A365" s="37" t="s">
        <v>236</v>
      </c>
      <c r="B365" s="38" t="s">
        <v>85</v>
      </c>
      <c r="C365" s="87">
        <v>15</v>
      </c>
      <c r="D365" s="40">
        <v>165</v>
      </c>
      <c r="E365" s="88">
        <v>2475</v>
      </c>
      <c r="F365" s="11"/>
      <c r="G365" s="11"/>
      <c r="H365" s="11"/>
      <c r="I365" s="3"/>
    </row>
    <row r="366" spans="1:12" x14ac:dyDescent="0.2">
      <c r="A366" s="37" t="s">
        <v>237</v>
      </c>
      <c r="B366" s="38" t="s">
        <v>85</v>
      </c>
      <c r="C366" s="87">
        <v>20</v>
      </c>
      <c r="D366" s="40">
        <v>185</v>
      </c>
      <c r="E366" s="88">
        <v>3700</v>
      </c>
      <c r="F366" s="11"/>
      <c r="G366" s="11"/>
      <c r="H366" s="11"/>
      <c r="I366" s="3"/>
    </row>
    <row r="367" spans="1:12" x14ac:dyDescent="0.2">
      <c r="A367" s="37" t="s">
        <v>238</v>
      </c>
      <c r="B367" s="38" t="s">
        <v>3</v>
      </c>
      <c r="C367" s="87">
        <v>1</v>
      </c>
      <c r="D367" s="40">
        <v>2200</v>
      </c>
      <c r="E367" s="88">
        <v>2200</v>
      </c>
      <c r="F367" s="11"/>
      <c r="G367" s="11"/>
      <c r="H367" s="11"/>
      <c r="I367" s="3"/>
    </row>
    <row r="368" spans="1:12" x14ac:dyDescent="0.2">
      <c r="A368" s="37" t="s">
        <v>239</v>
      </c>
      <c r="B368" s="38" t="s">
        <v>3</v>
      </c>
      <c r="C368" s="87">
        <v>3</v>
      </c>
      <c r="D368" s="40">
        <v>2200</v>
      </c>
      <c r="E368" s="88">
        <v>6600</v>
      </c>
      <c r="F368" s="11"/>
      <c r="G368" s="11"/>
      <c r="H368" s="11"/>
      <c r="I368" s="3"/>
    </row>
    <row r="369" spans="1:12" x14ac:dyDescent="0.2">
      <c r="A369" s="130" t="s">
        <v>240</v>
      </c>
      <c r="B369" s="38" t="s">
        <v>3</v>
      </c>
      <c r="C369" s="87">
        <v>3</v>
      </c>
      <c r="D369" s="40">
        <v>2200</v>
      </c>
      <c r="E369" s="88">
        <v>6600</v>
      </c>
      <c r="F369" s="11"/>
      <c r="G369" s="11"/>
      <c r="H369" s="11"/>
      <c r="I369" s="3"/>
    </row>
    <row r="370" spans="1:12" x14ac:dyDescent="0.2">
      <c r="A370" s="130" t="s">
        <v>241</v>
      </c>
      <c r="B370" s="38" t="s">
        <v>3</v>
      </c>
      <c r="C370" s="87">
        <v>1</v>
      </c>
      <c r="D370" s="40">
        <v>2200</v>
      </c>
      <c r="E370" s="88">
        <v>2200</v>
      </c>
      <c r="F370" s="11"/>
      <c r="G370" s="11"/>
      <c r="H370" s="11">
        <f>E370/1.15</f>
        <v>1913.0434782608697</v>
      </c>
      <c r="I370" s="3"/>
      <c r="K370" s="6" t="s">
        <v>413</v>
      </c>
      <c r="L370" s="6"/>
    </row>
    <row r="371" spans="1:12" x14ac:dyDescent="0.2">
      <c r="A371" s="37" t="s">
        <v>242</v>
      </c>
      <c r="B371" s="38" t="s">
        <v>3</v>
      </c>
      <c r="C371" s="87">
        <v>1</v>
      </c>
      <c r="D371" s="40">
        <v>2200</v>
      </c>
      <c r="E371" s="88">
        <v>2200</v>
      </c>
      <c r="F371" s="11"/>
      <c r="G371" s="11"/>
      <c r="H371" s="11">
        <f>E371/1.15</f>
        <v>1913.0434782608697</v>
      </c>
      <c r="I371" s="3"/>
      <c r="K371" s="6" t="s">
        <v>414</v>
      </c>
      <c r="L371" s="6"/>
    </row>
    <row r="372" spans="1:12" x14ac:dyDescent="0.2">
      <c r="A372" s="37" t="s">
        <v>243</v>
      </c>
      <c r="B372" s="38" t="s">
        <v>3</v>
      </c>
      <c r="C372" s="87">
        <v>3</v>
      </c>
      <c r="D372" s="40">
        <v>2200</v>
      </c>
      <c r="E372" s="88">
        <v>6600</v>
      </c>
      <c r="F372" s="11"/>
      <c r="G372" s="11"/>
      <c r="H372" s="11"/>
      <c r="I372" s="3"/>
    </row>
    <row r="373" spans="1:12" x14ac:dyDescent="0.2">
      <c r="A373" s="130" t="s">
        <v>244</v>
      </c>
      <c r="B373" s="38" t="s">
        <v>3</v>
      </c>
      <c r="C373" s="87">
        <v>1</v>
      </c>
      <c r="D373" s="40">
        <v>2200</v>
      </c>
      <c r="E373" s="88">
        <v>2200</v>
      </c>
      <c r="F373" s="11"/>
      <c r="G373" s="11"/>
      <c r="H373" s="11">
        <f>E373/1.15</f>
        <v>1913.0434782608697</v>
      </c>
      <c r="I373" s="3"/>
      <c r="K373" s="6" t="s">
        <v>412</v>
      </c>
      <c r="L373" s="6"/>
    </row>
    <row r="374" spans="1:12" x14ac:dyDescent="0.2">
      <c r="A374" s="37" t="s">
        <v>245</v>
      </c>
      <c r="B374" s="38" t="s">
        <v>3</v>
      </c>
      <c r="C374" s="87">
        <v>1</v>
      </c>
      <c r="D374" s="40">
        <v>2200</v>
      </c>
      <c r="E374" s="88">
        <v>2200</v>
      </c>
      <c r="F374" s="11"/>
      <c r="G374" s="11"/>
      <c r="H374" s="11">
        <f>E374/1.15</f>
        <v>1913.0434782608697</v>
      </c>
      <c r="I374" s="3"/>
      <c r="K374" s="6" t="s">
        <v>414</v>
      </c>
      <c r="L374" s="6"/>
    </row>
    <row r="375" spans="1:12" x14ac:dyDescent="0.2">
      <c r="A375" s="37" t="s">
        <v>246</v>
      </c>
      <c r="B375" s="38" t="s">
        <v>85</v>
      </c>
      <c r="C375" s="87">
        <v>17</v>
      </c>
      <c r="D375" s="40">
        <v>245</v>
      </c>
      <c r="E375" s="88">
        <v>4165</v>
      </c>
      <c r="F375" s="11"/>
      <c r="G375" s="11"/>
      <c r="H375" s="11"/>
      <c r="I375" s="3"/>
    </row>
    <row r="376" spans="1:12" x14ac:dyDescent="0.2">
      <c r="A376" s="37" t="s">
        <v>247</v>
      </c>
      <c r="B376" s="38" t="s">
        <v>3</v>
      </c>
      <c r="C376" s="87">
        <v>1</v>
      </c>
      <c r="D376" s="40">
        <v>650</v>
      </c>
      <c r="E376" s="88">
        <v>650</v>
      </c>
      <c r="F376" s="11"/>
      <c r="G376" s="11"/>
      <c r="H376" s="11"/>
      <c r="I376" s="3"/>
    </row>
    <row r="377" spans="1:12" x14ac:dyDescent="0.2">
      <c r="A377" s="130" t="s">
        <v>248</v>
      </c>
      <c r="B377" s="38" t="s">
        <v>3</v>
      </c>
      <c r="C377" s="87">
        <v>1</v>
      </c>
      <c r="D377" s="40">
        <v>3000</v>
      </c>
      <c r="E377" s="88">
        <v>3000</v>
      </c>
      <c r="F377" s="11"/>
      <c r="G377" s="11"/>
      <c r="H377" s="11"/>
      <c r="I377" s="3"/>
    </row>
    <row r="378" spans="1:12" x14ac:dyDescent="0.2">
      <c r="A378" s="37" t="s">
        <v>249</v>
      </c>
      <c r="B378" s="38" t="s">
        <v>3</v>
      </c>
      <c r="C378" s="87">
        <v>2</v>
      </c>
      <c r="D378" s="40">
        <v>650</v>
      </c>
      <c r="E378" s="88">
        <v>1300</v>
      </c>
      <c r="F378" s="11"/>
      <c r="G378" s="11"/>
      <c r="H378" s="11"/>
      <c r="I378" s="3"/>
    </row>
    <row r="379" spans="1:12" x14ac:dyDescent="0.2">
      <c r="A379" s="95" t="s">
        <v>53</v>
      </c>
      <c r="B379" s="34"/>
      <c r="C379" s="34"/>
      <c r="D379" s="36"/>
      <c r="E379" s="88">
        <f>SUM(E364:E378)</f>
        <v>50490</v>
      </c>
      <c r="F379" s="11"/>
      <c r="G379" s="11"/>
      <c r="H379" s="11"/>
      <c r="I379" s="3"/>
    </row>
    <row r="380" spans="1:12" x14ac:dyDescent="0.2">
      <c r="A380" s="48"/>
      <c r="B380" s="49"/>
      <c r="C380" s="49"/>
      <c r="D380" s="50"/>
      <c r="E380" s="32"/>
      <c r="F380" s="13"/>
      <c r="G380" s="11"/>
      <c r="H380" s="11"/>
      <c r="I380" s="3"/>
    </row>
    <row r="381" spans="1:12" x14ac:dyDescent="0.2">
      <c r="A381" s="108" t="s">
        <v>90</v>
      </c>
      <c r="B381" s="109"/>
      <c r="C381" s="109"/>
      <c r="D381" s="110"/>
      <c r="E381" s="111"/>
      <c r="F381" s="11"/>
      <c r="G381" s="11"/>
      <c r="H381" s="11"/>
      <c r="I381" s="3"/>
    </row>
    <row r="382" spans="1:12" x14ac:dyDescent="0.2">
      <c r="A382" s="112" t="s">
        <v>398</v>
      </c>
      <c r="B382" s="113" t="s">
        <v>3</v>
      </c>
      <c r="C382" s="114">
        <v>1</v>
      </c>
      <c r="D382" s="115">
        <v>6000</v>
      </c>
      <c r="E382" s="116">
        <v>6000</v>
      </c>
      <c r="F382" s="11"/>
      <c r="G382" s="11"/>
      <c r="H382" s="11"/>
      <c r="I382" s="3"/>
    </row>
    <row r="383" spans="1:12" x14ac:dyDescent="0.2">
      <c r="A383" s="112" t="s">
        <v>250</v>
      </c>
      <c r="B383" s="113" t="s">
        <v>3</v>
      </c>
      <c r="C383" s="114">
        <v>1</v>
      </c>
      <c r="D383" s="115">
        <v>0</v>
      </c>
      <c r="E383" s="116">
        <v>0</v>
      </c>
      <c r="F383" s="11"/>
      <c r="G383" s="11"/>
      <c r="H383" s="11"/>
      <c r="I383" s="3"/>
    </row>
    <row r="384" spans="1:12" x14ac:dyDescent="0.2">
      <c r="A384" s="108" t="s">
        <v>93</v>
      </c>
      <c r="B384" s="109"/>
      <c r="C384" s="109"/>
      <c r="D384" s="110"/>
      <c r="E384" s="117">
        <f>SUM(E382:E383)</f>
        <v>6000</v>
      </c>
      <c r="F384" s="13"/>
      <c r="G384" s="11"/>
      <c r="H384" s="11"/>
      <c r="I384" s="3"/>
    </row>
    <row r="385" spans="1:9" x14ac:dyDescent="0.2">
      <c r="A385" s="42"/>
      <c r="B385" s="34"/>
      <c r="C385" s="34"/>
      <c r="D385" s="36"/>
      <c r="E385" s="91"/>
      <c r="F385" s="13"/>
      <c r="G385" s="11"/>
      <c r="H385" s="11"/>
      <c r="I385" s="3"/>
    </row>
    <row r="386" spans="1:9" x14ac:dyDescent="0.2">
      <c r="A386" s="43" t="s">
        <v>251</v>
      </c>
      <c r="B386" s="94"/>
      <c r="C386" s="94"/>
      <c r="D386" s="133"/>
      <c r="E386" s="104"/>
      <c r="F386" s="14">
        <f>SUM(E384+E379+E361+E324)</f>
        <v>183802</v>
      </c>
      <c r="G386" s="9">
        <f>F386/1.15</f>
        <v>159827.82608695654</v>
      </c>
      <c r="H386" s="11"/>
      <c r="I386" s="3"/>
    </row>
    <row r="387" spans="1:9" x14ac:dyDescent="0.2">
      <c r="A387" s="95"/>
      <c r="B387" s="34"/>
      <c r="C387" s="34"/>
      <c r="D387" s="36"/>
      <c r="E387" s="32"/>
      <c r="F387" s="15"/>
      <c r="G387" s="13"/>
      <c r="H387" s="11"/>
      <c r="I387" s="3"/>
    </row>
    <row r="388" spans="1:9" x14ac:dyDescent="0.2">
      <c r="A388" s="118" t="s">
        <v>252</v>
      </c>
      <c r="B388" s="99"/>
      <c r="C388" s="99"/>
      <c r="D388" s="134"/>
      <c r="E388" s="119"/>
      <c r="F388" s="16"/>
      <c r="G388" s="29"/>
      <c r="H388" s="11"/>
      <c r="I388" s="3"/>
    </row>
    <row r="389" spans="1:9" x14ac:dyDescent="0.2">
      <c r="A389" s="42" t="s">
        <v>50</v>
      </c>
      <c r="B389" s="34"/>
      <c r="C389" s="34"/>
      <c r="D389" s="36"/>
      <c r="E389" s="120"/>
      <c r="F389" s="11"/>
      <c r="G389" s="11"/>
      <c r="H389" s="11"/>
      <c r="I389" s="3"/>
    </row>
    <row r="390" spans="1:9" x14ac:dyDescent="0.25">
      <c r="A390" s="95" t="s">
        <v>253</v>
      </c>
      <c r="B390" s="131"/>
      <c r="C390" s="131"/>
      <c r="D390" s="132"/>
      <c r="E390" s="84"/>
      <c r="F390" s="11"/>
      <c r="G390" s="11"/>
      <c r="H390" s="11"/>
      <c r="I390" s="3"/>
    </row>
    <row r="391" spans="1:9" x14ac:dyDescent="0.2">
      <c r="A391" s="37" t="s">
        <v>254</v>
      </c>
      <c r="B391" s="38" t="s">
        <v>43</v>
      </c>
      <c r="C391" s="87">
        <v>164</v>
      </c>
      <c r="D391" s="40">
        <v>350</v>
      </c>
      <c r="E391" s="88">
        <v>57400</v>
      </c>
      <c r="F391" s="11"/>
      <c r="G391" s="11"/>
      <c r="H391" s="11"/>
      <c r="I391" s="3"/>
    </row>
    <row r="392" spans="1:9" x14ac:dyDescent="0.2">
      <c r="A392" s="37" t="s">
        <v>255</v>
      </c>
      <c r="B392" s="38" t="s">
        <v>43</v>
      </c>
      <c r="C392" s="87">
        <v>164</v>
      </c>
      <c r="D392" s="40">
        <v>140</v>
      </c>
      <c r="E392" s="88">
        <v>22960</v>
      </c>
      <c r="F392" s="11"/>
      <c r="G392" s="11"/>
      <c r="H392" s="11"/>
      <c r="I392" s="3"/>
    </row>
    <row r="393" spans="1:9" x14ac:dyDescent="0.2">
      <c r="A393" s="37" t="s">
        <v>256</v>
      </c>
      <c r="B393" s="38" t="s">
        <v>3</v>
      </c>
      <c r="C393" s="87">
        <v>1</v>
      </c>
      <c r="D393" s="40">
        <v>685</v>
      </c>
      <c r="E393" s="88">
        <v>685</v>
      </c>
      <c r="F393" s="11"/>
      <c r="G393" s="11"/>
      <c r="H393" s="11"/>
      <c r="I393" s="3"/>
    </row>
    <row r="394" spans="1:9" x14ac:dyDescent="0.2">
      <c r="A394" s="130" t="s">
        <v>257</v>
      </c>
      <c r="B394" s="38" t="s">
        <v>85</v>
      </c>
      <c r="C394" s="87">
        <v>319</v>
      </c>
      <c r="D394" s="40">
        <v>130</v>
      </c>
      <c r="E394" s="88">
        <v>41470</v>
      </c>
      <c r="F394" s="11"/>
      <c r="G394" s="11"/>
      <c r="H394" s="11"/>
      <c r="I394" s="3"/>
    </row>
    <row r="395" spans="1:9" x14ac:dyDescent="0.2">
      <c r="A395" s="95" t="s">
        <v>258</v>
      </c>
      <c r="B395" s="34"/>
      <c r="C395" s="34"/>
      <c r="D395" s="36"/>
      <c r="E395" s="88">
        <f>SUM(E391:E394)</f>
        <v>122515</v>
      </c>
      <c r="F395" s="11"/>
      <c r="G395" s="11"/>
      <c r="H395" s="11"/>
      <c r="I395" s="3"/>
    </row>
    <row r="396" spans="1:9" x14ac:dyDescent="0.2">
      <c r="A396" s="42" t="s">
        <v>53</v>
      </c>
      <c r="B396" s="34"/>
      <c r="C396" s="34"/>
      <c r="D396" s="36"/>
      <c r="E396" s="91">
        <f>E395</f>
        <v>122515</v>
      </c>
      <c r="F396" s="11"/>
      <c r="G396" s="11"/>
      <c r="H396" s="11"/>
      <c r="I396" s="3"/>
    </row>
    <row r="397" spans="1:9" x14ac:dyDescent="0.2">
      <c r="A397" s="42"/>
      <c r="B397" s="34"/>
      <c r="C397" s="34"/>
      <c r="D397" s="36"/>
      <c r="E397" s="91"/>
      <c r="F397" s="11"/>
      <c r="G397" s="11"/>
      <c r="H397" s="11"/>
      <c r="I397" s="3"/>
    </row>
    <row r="398" spans="1:9" x14ac:dyDescent="0.2">
      <c r="A398" s="43" t="s">
        <v>259</v>
      </c>
      <c r="B398" s="94"/>
      <c r="C398" s="94"/>
      <c r="D398" s="133"/>
      <c r="E398" s="104"/>
      <c r="F398" s="14">
        <f>E396</f>
        <v>122515</v>
      </c>
      <c r="G398" s="9">
        <f>F398/1.15</f>
        <v>106534.78260869566</v>
      </c>
      <c r="H398" s="11"/>
      <c r="I398" s="3"/>
    </row>
    <row r="399" spans="1:9" x14ac:dyDescent="0.2">
      <c r="A399" s="95"/>
      <c r="B399" s="34"/>
      <c r="C399" s="34"/>
      <c r="D399" s="36"/>
      <c r="E399" s="88"/>
      <c r="F399" s="11"/>
      <c r="G399" s="11"/>
      <c r="H399" s="11"/>
      <c r="I399" s="3"/>
    </row>
    <row r="400" spans="1:9" x14ac:dyDescent="0.2">
      <c r="A400" s="118" t="s">
        <v>260</v>
      </c>
      <c r="B400" s="99"/>
      <c r="C400" s="99"/>
      <c r="D400" s="134"/>
      <c r="E400" s="119"/>
      <c r="F400" s="16"/>
      <c r="G400" s="29"/>
      <c r="H400" s="11"/>
      <c r="I400" s="3"/>
    </row>
    <row r="401" spans="1:10" x14ac:dyDescent="0.2">
      <c r="A401" s="108" t="s">
        <v>0</v>
      </c>
      <c r="B401" s="109"/>
      <c r="C401" s="109"/>
      <c r="D401" s="110"/>
      <c r="E401" s="111"/>
      <c r="F401" s="11"/>
      <c r="G401" s="11"/>
      <c r="H401" s="11"/>
      <c r="I401" s="3"/>
    </row>
    <row r="402" spans="1:10" x14ac:dyDescent="0.25">
      <c r="A402" s="121" t="s">
        <v>261</v>
      </c>
      <c r="B402" s="122"/>
      <c r="C402" s="122"/>
      <c r="D402" s="123"/>
      <c r="E402" s="124"/>
      <c r="F402" s="11"/>
      <c r="G402" s="11"/>
      <c r="H402" s="11"/>
      <c r="I402" s="3"/>
    </row>
    <row r="403" spans="1:10" x14ac:dyDescent="0.2">
      <c r="A403" s="112" t="s">
        <v>262</v>
      </c>
      <c r="B403" s="113" t="s">
        <v>24</v>
      </c>
      <c r="C403" s="114">
        <v>7</v>
      </c>
      <c r="D403" s="115">
        <v>250</v>
      </c>
      <c r="E403" s="116">
        <v>1750</v>
      </c>
      <c r="F403" s="11"/>
      <c r="G403" s="11"/>
      <c r="H403" s="11"/>
      <c r="I403" s="3"/>
    </row>
    <row r="404" spans="1:10" x14ac:dyDescent="0.2">
      <c r="A404" s="112" t="s">
        <v>263</v>
      </c>
      <c r="B404" s="113" t="s">
        <v>3</v>
      </c>
      <c r="C404" s="114">
        <v>1</v>
      </c>
      <c r="D404" s="115">
        <v>1200</v>
      </c>
      <c r="E404" s="116">
        <v>1200</v>
      </c>
      <c r="F404" s="11"/>
      <c r="G404" s="11"/>
      <c r="H404" s="11"/>
      <c r="I404" s="3"/>
    </row>
    <row r="405" spans="1:10" ht="15" customHeight="1" x14ac:dyDescent="0.2">
      <c r="A405" s="112" t="s">
        <v>264</v>
      </c>
      <c r="B405" s="113" t="s">
        <v>3</v>
      </c>
      <c r="C405" s="114">
        <v>1</v>
      </c>
      <c r="D405" s="115">
        <v>1100</v>
      </c>
      <c r="E405" s="116">
        <v>1100</v>
      </c>
      <c r="F405" s="11"/>
      <c r="G405" s="11"/>
      <c r="H405" s="13"/>
    </row>
    <row r="406" spans="1:10" x14ac:dyDescent="0.2">
      <c r="A406" s="112" t="s">
        <v>265</v>
      </c>
      <c r="B406" s="113" t="s">
        <v>3</v>
      </c>
      <c r="C406" s="114">
        <v>7</v>
      </c>
      <c r="D406" s="115">
        <v>1100</v>
      </c>
      <c r="E406" s="116">
        <v>7700</v>
      </c>
      <c r="F406" s="11"/>
      <c r="G406" s="11"/>
      <c r="H406" s="13"/>
    </row>
    <row r="407" spans="1:10" x14ac:dyDescent="0.2">
      <c r="A407" s="121" t="s">
        <v>266</v>
      </c>
      <c r="B407" s="109"/>
      <c r="C407" s="109"/>
      <c r="D407" s="110"/>
      <c r="E407" s="116">
        <f>SUM(E403:E406)</f>
        <v>11750</v>
      </c>
      <c r="F407" s="11"/>
      <c r="G407" s="11"/>
      <c r="H407" s="13"/>
    </row>
    <row r="408" spans="1:10" x14ac:dyDescent="0.2">
      <c r="A408" s="108" t="s">
        <v>267</v>
      </c>
      <c r="B408" s="109"/>
      <c r="C408" s="109"/>
      <c r="D408" s="110"/>
      <c r="E408" s="111"/>
      <c r="F408" s="11"/>
      <c r="G408" s="11"/>
      <c r="H408" s="13"/>
    </row>
    <row r="409" spans="1:10" x14ac:dyDescent="0.2">
      <c r="A409" s="112" t="s">
        <v>268</v>
      </c>
      <c r="B409" s="113" t="s">
        <v>3</v>
      </c>
      <c r="C409" s="114">
        <v>8</v>
      </c>
      <c r="D409" s="115">
        <v>1050</v>
      </c>
      <c r="E409" s="116">
        <v>8400</v>
      </c>
      <c r="F409" s="11"/>
      <c r="G409" s="13"/>
      <c r="H409" s="13"/>
      <c r="I409" s="4" t="s">
        <v>415</v>
      </c>
      <c r="J409" s="6"/>
    </row>
    <row r="410" spans="1:10" x14ac:dyDescent="0.2">
      <c r="A410" s="112" t="s">
        <v>269</v>
      </c>
      <c r="B410" s="113" t="s">
        <v>41</v>
      </c>
      <c r="C410" s="114">
        <v>1</v>
      </c>
      <c r="D410" s="115">
        <v>0</v>
      </c>
      <c r="E410" s="116">
        <v>0</v>
      </c>
      <c r="F410" s="11"/>
      <c r="G410" s="11"/>
      <c r="H410" s="13"/>
    </row>
    <row r="411" spans="1:10" x14ac:dyDescent="0.2">
      <c r="A411" s="121" t="s">
        <v>270</v>
      </c>
      <c r="B411" s="109"/>
      <c r="C411" s="109"/>
      <c r="D411" s="110"/>
      <c r="E411" s="116">
        <v>8400</v>
      </c>
      <c r="F411" s="11"/>
      <c r="G411" s="11"/>
      <c r="H411" s="13"/>
    </row>
    <row r="412" spans="1:10" x14ac:dyDescent="0.2">
      <c r="A412" s="108" t="s">
        <v>271</v>
      </c>
      <c r="B412" s="109"/>
      <c r="C412" s="109"/>
      <c r="D412" s="110"/>
      <c r="E412" s="111"/>
      <c r="F412" s="11"/>
      <c r="G412" s="11"/>
      <c r="H412" s="13"/>
    </row>
    <row r="413" spans="1:10" x14ac:dyDescent="0.2">
      <c r="A413" s="112" t="s">
        <v>272</v>
      </c>
      <c r="B413" s="113" t="s">
        <v>85</v>
      </c>
      <c r="C413" s="114">
        <v>194</v>
      </c>
      <c r="D413" s="115">
        <v>100</v>
      </c>
      <c r="E413" s="116">
        <v>19400</v>
      </c>
      <c r="F413" s="11"/>
      <c r="G413" s="11"/>
      <c r="H413" s="13"/>
    </row>
    <row r="414" spans="1:10" x14ac:dyDescent="0.2">
      <c r="A414" s="112" t="s">
        <v>273</v>
      </c>
      <c r="B414" s="113" t="s">
        <v>85</v>
      </c>
      <c r="C414" s="114">
        <v>97</v>
      </c>
      <c r="D414" s="115">
        <v>120</v>
      </c>
      <c r="E414" s="116">
        <v>11640</v>
      </c>
      <c r="F414" s="11"/>
      <c r="G414" s="11"/>
      <c r="H414" s="13"/>
    </row>
    <row r="415" spans="1:10" x14ac:dyDescent="0.2">
      <c r="A415" s="121" t="s">
        <v>274</v>
      </c>
      <c r="B415" s="127"/>
      <c r="C415" s="127"/>
      <c r="D415" s="128"/>
      <c r="E415" s="116">
        <f>SUM(E413:E414)</f>
        <v>31040</v>
      </c>
      <c r="F415" s="11"/>
      <c r="G415" s="11"/>
      <c r="H415" s="13"/>
    </row>
    <row r="416" spans="1:10" x14ac:dyDescent="0.2">
      <c r="A416" s="121" t="s">
        <v>37</v>
      </c>
      <c r="B416" s="127"/>
      <c r="C416" s="127"/>
      <c r="D416" s="128"/>
      <c r="E416" s="116">
        <f>SUM(E415+E411+E407)</f>
        <v>51190</v>
      </c>
      <c r="F416" s="11"/>
      <c r="G416" s="11"/>
      <c r="H416" s="13"/>
    </row>
    <row r="417" spans="1:9" x14ac:dyDescent="0.2">
      <c r="A417" s="95"/>
      <c r="B417" s="106"/>
      <c r="C417" s="106"/>
      <c r="D417" s="107"/>
      <c r="E417" s="88"/>
      <c r="F417" s="11"/>
      <c r="G417" s="11"/>
      <c r="H417" s="13"/>
    </row>
    <row r="418" spans="1:9" x14ac:dyDescent="0.2">
      <c r="A418" s="42" t="s">
        <v>39</v>
      </c>
      <c r="B418" s="34"/>
      <c r="C418" s="34"/>
      <c r="D418" s="36"/>
      <c r="E418" s="120"/>
      <c r="F418" s="11"/>
      <c r="G418" s="11"/>
      <c r="H418" s="13"/>
    </row>
    <row r="419" spans="1:9" x14ac:dyDescent="0.2">
      <c r="A419" s="37" t="s">
        <v>275</v>
      </c>
      <c r="B419" s="38" t="s">
        <v>85</v>
      </c>
      <c r="C419" s="87">
        <v>107</v>
      </c>
      <c r="D419" s="40">
        <v>30</v>
      </c>
      <c r="E419" s="88">
        <v>3210</v>
      </c>
      <c r="F419" s="11"/>
      <c r="G419" s="11"/>
      <c r="H419" s="13"/>
    </row>
    <row r="420" spans="1:9" x14ac:dyDescent="0.2">
      <c r="A420" s="37" t="s">
        <v>276</v>
      </c>
      <c r="B420" s="38" t="s">
        <v>85</v>
      </c>
      <c r="C420" s="87">
        <v>92</v>
      </c>
      <c r="D420" s="40">
        <v>40</v>
      </c>
      <c r="E420" s="88">
        <v>3680</v>
      </c>
      <c r="F420" s="11"/>
      <c r="G420" s="11"/>
      <c r="H420" s="13"/>
    </row>
    <row r="421" spans="1:9" x14ac:dyDescent="0.2">
      <c r="A421" s="37" t="s">
        <v>277</v>
      </c>
      <c r="B421" s="38" t="s">
        <v>3</v>
      </c>
      <c r="C421" s="87">
        <v>7</v>
      </c>
      <c r="D421" s="40">
        <v>550</v>
      </c>
      <c r="E421" s="88">
        <v>3850</v>
      </c>
      <c r="F421" s="11"/>
      <c r="G421" s="11"/>
      <c r="H421" s="13"/>
    </row>
    <row r="422" spans="1:9" x14ac:dyDescent="0.2">
      <c r="A422" s="37" t="s">
        <v>278</v>
      </c>
      <c r="B422" s="38" t="s">
        <v>3</v>
      </c>
      <c r="C422" s="87">
        <v>1</v>
      </c>
      <c r="D422" s="40">
        <v>550</v>
      </c>
      <c r="E422" s="88">
        <v>550</v>
      </c>
      <c r="F422" s="11"/>
      <c r="G422" s="11"/>
      <c r="H422" s="13"/>
    </row>
    <row r="423" spans="1:9" x14ac:dyDescent="0.2">
      <c r="A423" s="95" t="s">
        <v>49</v>
      </c>
      <c r="B423" s="106"/>
      <c r="C423" s="106"/>
      <c r="D423" s="107"/>
      <c r="E423" s="88">
        <f>SUM(E419:E422)</f>
        <v>11290</v>
      </c>
      <c r="F423" s="11"/>
      <c r="G423" s="11"/>
      <c r="H423" s="13"/>
    </row>
    <row r="424" spans="1:9" x14ac:dyDescent="0.2">
      <c r="A424" s="95"/>
      <c r="B424" s="106"/>
      <c r="C424" s="106"/>
      <c r="D424" s="107"/>
      <c r="E424" s="88"/>
      <c r="F424" s="11"/>
      <c r="G424" s="11"/>
      <c r="H424" s="13"/>
    </row>
    <row r="425" spans="1:9" x14ac:dyDescent="0.2">
      <c r="A425" s="108" t="s">
        <v>50</v>
      </c>
      <c r="B425" s="109"/>
      <c r="C425" s="109"/>
      <c r="D425" s="110"/>
      <c r="E425" s="111"/>
      <c r="F425" s="11"/>
      <c r="G425" s="11"/>
      <c r="H425" s="13"/>
    </row>
    <row r="426" spans="1:9" x14ac:dyDescent="0.25">
      <c r="A426" s="121" t="s">
        <v>279</v>
      </c>
      <c r="B426" s="122"/>
      <c r="C426" s="122"/>
      <c r="D426" s="123"/>
      <c r="E426" s="124"/>
      <c r="F426" s="11"/>
      <c r="G426" s="11"/>
      <c r="H426" s="13"/>
    </row>
    <row r="427" spans="1:9" x14ac:dyDescent="0.2">
      <c r="A427" s="112" t="s">
        <v>280</v>
      </c>
      <c r="B427" s="113" t="s">
        <v>85</v>
      </c>
      <c r="C427" s="140">
        <v>4.6500000000000004</v>
      </c>
      <c r="D427" s="115">
        <v>3200</v>
      </c>
      <c r="E427" s="116">
        <v>14880</v>
      </c>
      <c r="F427" s="11"/>
      <c r="G427" s="11"/>
      <c r="H427" s="13"/>
      <c r="I427" s="3"/>
    </row>
    <row r="428" spans="1:9" x14ac:dyDescent="0.2">
      <c r="A428" s="121" t="s">
        <v>281</v>
      </c>
      <c r="B428" s="109"/>
      <c r="C428" s="109"/>
      <c r="D428" s="110"/>
      <c r="E428" s="116">
        <f>SUM(E427)</f>
        <v>14880</v>
      </c>
      <c r="F428" s="11"/>
      <c r="G428" s="11"/>
      <c r="H428" s="13"/>
    </row>
    <row r="429" spans="1:9" x14ac:dyDescent="0.2">
      <c r="A429" s="121" t="s">
        <v>53</v>
      </c>
      <c r="B429" s="127"/>
      <c r="C429" s="127"/>
      <c r="D429" s="128"/>
      <c r="E429" s="116">
        <f>E428</f>
        <v>14880</v>
      </c>
      <c r="F429" s="11"/>
      <c r="G429" s="11"/>
      <c r="H429" s="13"/>
    </row>
    <row r="430" spans="1:9" x14ac:dyDescent="0.2">
      <c r="A430" s="95"/>
      <c r="B430" s="106"/>
      <c r="C430" s="106"/>
      <c r="D430" s="107"/>
      <c r="E430" s="88"/>
      <c r="F430" s="11"/>
      <c r="G430" s="11"/>
      <c r="H430" s="13"/>
    </row>
    <row r="431" spans="1:9" x14ac:dyDescent="0.2">
      <c r="A431" s="42" t="s">
        <v>90</v>
      </c>
      <c r="B431" s="34"/>
      <c r="C431" s="34"/>
      <c r="D431" s="36"/>
      <c r="E431" s="120"/>
      <c r="F431" s="11"/>
      <c r="G431" s="11"/>
      <c r="H431" s="13"/>
    </row>
    <row r="432" spans="1:9" x14ac:dyDescent="0.2">
      <c r="A432" s="37" t="s">
        <v>282</v>
      </c>
      <c r="B432" s="38" t="s">
        <v>85</v>
      </c>
      <c r="C432" s="129">
        <v>16.8</v>
      </c>
      <c r="D432" s="40">
        <v>4500</v>
      </c>
      <c r="E432" s="88">
        <v>75600</v>
      </c>
      <c r="F432" s="11"/>
      <c r="G432" s="11"/>
      <c r="H432" s="13"/>
    </row>
    <row r="433" spans="1:9" x14ac:dyDescent="0.2">
      <c r="A433" s="37" t="s">
        <v>283</v>
      </c>
      <c r="B433" s="38" t="s">
        <v>3</v>
      </c>
      <c r="C433" s="87">
        <v>1</v>
      </c>
      <c r="D433" s="40">
        <v>20000</v>
      </c>
      <c r="E433" s="88">
        <v>20000</v>
      </c>
      <c r="F433" s="11"/>
      <c r="G433" s="11"/>
      <c r="H433" s="11">
        <f>E433/1.15</f>
        <v>17391.304347826088</v>
      </c>
      <c r="I433" s="6" t="s">
        <v>396</v>
      </c>
    </row>
    <row r="434" spans="1:9" x14ac:dyDescent="0.2">
      <c r="A434" s="37" t="s">
        <v>284</v>
      </c>
      <c r="B434" s="38" t="s">
        <v>3</v>
      </c>
      <c r="C434" s="87">
        <v>2</v>
      </c>
      <c r="D434" s="40">
        <v>3500</v>
      </c>
      <c r="E434" s="88">
        <v>7000</v>
      </c>
      <c r="F434" s="11"/>
      <c r="G434" s="11"/>
      <c r="H434" s="11">
        <f>E434/1.15</f>
        <v>6086.9565217391309</v>
      </c>
      <c r="I434" s="6" t="s">
        <v>396</v>
      </c>
    </row>
    <row r="435" spans="1:9" x14ac:dyDescent="0.2">
      <c r="A435" s="42" t="s">
        <v>93</v>
      </c>
      <c r="B435" s="34"/>
      <c r="C435" s="34"/>
      <c r="D435" s="36"/>
      <c r="E435" s="91">
        <f>SUM(E432:E434)</f>
        <v>102600</v>
      </c>
      <c r="F435" s="11"/>
      <c r="G435" s="11"/>
      <c r="H435" s="13"/>
    </row>
    <row r="436" spans="1:9" x14ac:dyDescent="0.2">
      <c r="A436" s="42"/>
      <c r="B436" s="34"/>
      <c r="C436" s="34"/>
      <c r="D436" s="34"/>
      <c r="E436" s="91"/>
      <c r="F436" s="11"/>
      <c r="G436" s="11"/>
      <c r="H436" s="13"/>
    </row>
    <row r="437" spans="1:9" x14ac:dyDescent="0.2">
      <c r="A437" s="43" t="s">
        <v>285</v>
      </c>
      <c r="B437" s="94"/>
      <c r="C437" s="93"/>
      <c r="D437" s="93"/>
      <c r="E437" s="141"/>
      <c r="F437" s="14">
        <f>SUM(E435+E429+E423+E416)</f>
        <v>179960</v>
      </c>
      <c r="G437" s="9">
        <f>F437/1.15</f>
        <v>156486.95652173914</v>
      </c>
      <c r="H437" s="13"/>
      <c r="I437" s="3"/>
    </row>
    <row r="438" spans="1:9" x14ac:dyDescent="0.2">
      <c r="A438" s="48"/>
      <c r="B438" s="49"/>
      <c r="C438" s="49"/>
      <c r="D438" s="49"/>
      <c r="E438" s="32"/>
      <c r="F438" s="13"/>
      <c r="G438" s="13"/>
      <c r="H438" s="13"/>
    </row>
    <row r="439" spans="1:9" x14ac:dyDescent="0.2">
      <c r="A439" s="118" t="s">
        <v>286</v>
      </c>
      <c r="B439" s="99"/>
      <c r="C439" s="98"/>
      <c r="D439" s="99"/>
      <c r="E439" s="100"/>
      <c r="F439" s="7"/>
      <c r="G439" s="29"/>
      <c r="H439" s="13"/>
    </row>
    <row r="440" spans="1:9" x14ac:dyDescent="0.2">
      <c r="A440" s="108" t="s">
        <v>0</v>
      </c>
      <c r="B440" s="109"/>
      <c r="C440" s="142"/>
      <c r="D440" s="109"/>
      <c r="E440" s="143"/>
      <c r="F440" s="13"/>
      <c r="G440" s="13"/>
      <c r="H440" s="13"/>
    </row>
    <row r="441" spans="1:9" x14ac:dyDescent="0.2">
      <c r="A441" s="112" t="s">
        <v>287</v>
      </c>
      <c r="B441" s="113" t="s">
        <v>288</v>
      </c>
      <c r="C441" s="144">
        <v>8</v>
      </c>
      <c r="D441" s="115">
        <v>140</v>
      </c>
      <c r="E441" s="116">
        <v>1120</v>
      </c>
      <c r="F441" s="13"/>
      <c r="G441" s="13"/>
      <c r="H441" s="13"/>
    </row>
    <row r="442" spans="1:9" x14ac:dyDescent="0.2">
      <c r="A442" s="112" t="s">
        <v>289</v>
      </c>
      <c r="B442" s="113" t="s">
        <v>288</v>
      </c>
      <c r="C442" s="144">
        <v>48</v>
      </c>
      <c r="D442" s="115">
        <v>140</v>
      </c>
      <c r="E442" s="116">
        <v>6720</v>
      </c>
      <c r="F442" s="13"/>
      <c r="G442" s="13"/>
      <c r="H442" s="13"/>
    </row>
    <row r="443" spans="1:9" x14ac:dyDescent="0.2">
      <c r="A443" s="112" t="s">
        <v>290</v>
      </c>
      <c r="B443" s="113" t="s">
        <v>288</v>
      </c>
      <c r="C443" s="144">
        <v>3</v>
      </c>
      <c r="D443" s="115">
        <v>105</v>
      </c>
      <c r="E443" s="116">
        <v>315</v>
      </c>
      <c r="F443" s="13"/>
      <c r="G443" s="13"/>
      <c r="H443" s="13"/>
    </row>
    <row r="444" spans="1:9" x14ac:dyDescent="0.2">
      <c r="A444" s="112" t="s">
        <v>291</v>
      </c>
      <c r="B444" s="113" t="s">
        <v>288</v>
      </c>
      <c r="C444" s="144">
        <v>14</v>
      </c>
      <c r="D444" s="115">
        <v>105</v>
      </c>
      <c r="E444" s="116">
        <v>1470</v>
      </c>
      <c r="F444" s="13"/>
      <c r="G444" s="13"/>
      <c r="H444" s="13"/>
    </row>
    <row r="445" spans="1:9" x14ac:dyDescent="0.2">
      <c r="A445" s="121" t="s">
        <v>37</v>
      </c>
      <c r="B445" s="127"/>
      <c r="C445" s="145"/>
      <c r="D445" s="128"/>
      <c r="E445" s="116">
        <f>SUM(E441:E444)</f>
        <v>9625</v>
      </c>
      <c r="F445" s="13"/>
      <c r="G445" s="13"/>
      <c r="H445" s="13"/>
    </row>
    <row r="446" spans="1:9" x14ac:dyDescent="0.2">
      <c r="A446" s="95"/>
      <c r="B446" s="106"/>
      <c r="C446" s="106"/>
      <c r="D446" s="107"/>
      <c r="E446" s="88"/>
      <c r="F446" s="13"/>
      <c r="G446" s="13"/>
      <c r="H446" s="13"/>
    </row>
    <row r="447" spans="1:9" x14ac:dyDescent="0.2">
      <c r="A447" s="42" t="s">
        <v>39</v>
      </c>
      <c r="B447" s="34"/>
      <c r="C447" s="35"/>
      <c r="D447" s="36"/>
      <c r="E447" s="120"/>
      <c r="F447" s="13"/>
      <c r="G447" s="13"/>
      <c r="H447" s="13"/>
    </row>
    <row r="448" spans="1:9" x14ac:dyDescent="0.2">
      <c r="A448" s="37" t="s">
        <v>292</v>
      </c>
      <c r="B448" s="38" t="s">
        <v>43</v>
      </c>
      <c r="C448" s="39">
        <v>90</v>
      </c>
      <c r="D448" s="40">
        <v>130</v>
      </c>
      <c r="E448" s="88">
        <v>11700</v>
      </c>
      <c r="F448" s="13"/>
      <c r="G448" s="13"/>
      <c r="H448" s="11">
        <f>(D448*25)/1.15</f>
        <v>2826.0869565217395</v>
      </c>
      <c r="I448" s="6" t="s">
        <v>397</v>
      </c>
    </row>
    <row r="449" spans="1:9" x14ac:dyDescent="0.2">
      <c r="A449" s="37" t="s">
        <v>293</v>
      </c>
      <c r="B449" s="38" t="s">
        <v>43</v>
      </c>
      <c r="C449" s="41">
        <v>21.6</v>
      </c>
      <c r="D449" s="40">
        <v>130</v>
      </c>
      <c r="E449" s="88">
        <v>2808</v>
      </c>
      <c r="F449" s="13"/>
      <c r="G449" s="13"/>
      <c r="H449" s="13"/>
    </row>
    <row r="450" spans="1:9" x14ac:dyDescent="0.2">
      <c r="A450" s="37" t="s">
        <v>294</v>
      </c>
      <c r="B450" s="38" t="s">
        <v>43</v>
      </c>
      <c r="C450" s="39">
        <v>5</v>
      </c>
      <c r="D450" s="40">
        <v>250</v>
      </c>
      <c r="E450" s="88">
        <v>1250</v>
      </c>
      <c r="F450" s="13"/>
      <c r="G450" s="13"/>
      <c r="H450" s="13"/>
    </row>
    <row r="451" spans="1:9" x14ac:dyDescent="0.2">
      <c r="A451" s="95" t="s">
        <v>49</v>
      </c>
      <c r="B451" s="106"/>
      <c r="C451" s="146"/>
      <c r="D451" s="107"/>
      <c r="E451" s="88">
        <f>SUM(E448:E450)</f>
        <v>15758</v>
      </c>
      <c r="F451" s="13"/>
      <c r="G451" s="13"/>
      <c r="H451" s="13"/>
    </row>
    <row r="452" spans="1:9" x14ac:dyDescent="0.2">
      <c r="A452" s="95"/>
      <c r="B452" s="106"/>
      <c r="C452" s="146"/>
      <c r="D452" s="107"/>
      <c r="E452" s="88"/>
      <c r="F452" s="13"/>
      <c r="G452" s="13"/>
      <c r="H452" s="13"/>
    </row>
    <row r="453" spans="1:9" x14ac:dyDescent="0.2">
      <c r="A453" s="108" t="s">
        <v>90</v>
      </c>
      <c r="B453" s="109"/>
      <c r="C453" s="142"/>
      <c r="D453" s="110"/>
      <c r="E453" s="111"/>
      <c r="F453" s="13"/>
      <c r="G453" s="13"/>
      <c r="H453" s="13"/>
    </row>
    <row r="454" spans="1:9" x14ac:dyDescent="0.2">
      <c r="A454" s="112" t="s">
        <v>295</v>
      </c>
      <c r="B454" s="113" t="s">
        <v>43</v>
      </c>
      <c r="C454" s="147">
        <v>4.5</v>
      </c>
      <c r="D454" s="115">
        <v>2000</v>
      </c>
      <c r="E454" s="116">
        <f t="shared" ref="E454:E463" si="4">SUM(D454*C454)</f>
        <v>9000</v>
      </c>
      <c r="F454" s="13"/>
      <c r="G454" s="13"/>
      <c r="H454" s="13"/>
    </row>
    <row r="455" spans="1:9" x14ac:dyDescent="0.2">
      <c r="A455" s="112" t="s">
        <v>296</v>
      </c>
      <c r="B455" s="113" t="s">
        <v>3</v>
      </c>
      <c r="C455" s="144">
        <v>3</v>
      </c>
      <c r="D455" s="115">
        <v>700</v>
      </c>
      <c r="E455" s="116">
        <f t="shared" si="4"/>
        <v>2100</v>
      </c>
      <c r="F455" s="13"/>
      <c r="G455" s="13"/>
      <c r="H455" s="13"/>
    </row>
    <row r="456" spans="1:9" x14ac:dyDescent="0.2">
      <c r="A456" s="126" t="s">
        <v>297</v>
      </c>
      <c r="B456" s="113" t="s">
        <v>43</v>
      </c>
      <c r="C456" s="144">
        <v>9</v>
      </c>
      <c r="D456" s="115">
        <v>200</v>
      </c>
      <c r="E456" s="116">
        <f t="shared" si="4"/>
        <v>1800</v>
      </c>
      <c r="F456" s="13"/>
      <c r="G456" s="13"/>
      <c r="H456" s="13"/>
    </row>
    <row r="457" spans="1:9" x14ac:dyDescent="0.2">
      <c r="A457" s="126" t="s">
        <v>298</v>
      </c>
      <c r="B457" s="113" t="s">
        <v>43</v>
      </c>
      <c r="C457" s="144">
        <v>9</v>
      </c>
      <c r="D457" s="115">
        <v>200</v>
      </c>
      <c r="E457" s="116">
        <f t="shared" si="4"/>
        <v>1800</v>
      </c>
      <c r="F457" s="13"/>
      <c r="G457" s="13"/>
      <c r="H457" s="13"/>
    </row>
    <row r="458" spans="1:9" x14ac:dyDescent="0.2">
      <c r="A458" s="126" t="s">
        <v>299</v>
      </c>
      <c r="B458" s="113" t="s">
        <v>43</v>
      </c>
      <c r="C458" s="144">
        <v>9</v>
      </c>
      <c r="D458" s="115">
        <v>200</v>
      </c>
      <c r="E458" s="116">
        <f t="shared" si="4"/>
        <v>1800</v>
      </c>
      <c r="F458" s="13"/>
      <c r="G458" s="13"/>
      <c r="H458" s="13"/>
    </row>
    <row r="459" spans="1:9" x14ac:dyDescent="0.2">
      <c r="A459" s="112" t="s">
        <v>300</v>
      </c>
      <c r="B459" s="113" t="s">
        <v>43</v>
      </c>
      <c r="C459" s="144">
        <v>9</v>
      </c>
      <c r="D459" s="115">
        <v>200</v>
      </c>
      <c r="E459" s="116">
        <f t="shared" si="4"/>
        <v>1800</v>
      </c>
      <c r="F459" s="13"/>
      <c r="G459" s="13"/>
      <c r="H459" s="13"/>
    </row>
    <row r="460" spans="1:9" x14ac:dyDescent="0.2">
      <c r="A460" s="112" t="s">
        <v>301</v>
      </c>
      <c r="B460" s="113" t="s">
        <v>43</v>
      </c>
      <c r="C460" s="144">
        <v>12</v>
      </c>
      <c r="D460" s="115">
        <v>200</v>
      </c>
      <c r="E460" s="116">
        <f t="shared" si="4"/>
        <v>2400</v>
      </c>
      <c r="F460" s="13"/>
      <c r="G460" s="13"/>
      <c r="H460" s="13"/>
    </row>
    <row r="461" spans="1:9" x14ac:dyDescent="0.2">
      <c r="A461" s="112" t="s">
        <v>302</v>
      </c>
      <c r="B461" s="113" t="s">
        <v>43</v>
      </c>
      <c r="C461" s="144">
        <v>8</v>
      </c>
      <c r="D461" s="115">
        <v>250</v>
      </c>
      <c r="E461" s="116">
        <f t="shared" si="4"/>
        <v>2000</v>
      </c>
      <c r="F461" s="13"/>
      <c r="G461" s="13"/>
      <c r="H461" s="13"/>
    </row>
    <row r="462" spans="1:9" x14ac:dyDescent="0.2">
      <c r="A462" s="112" t="s">
        <v>303</v>
      </c>
      <c r="B462" s="113" t="s">
        <v>43</v>
      </c>
      <c r="C462" s="144">
        <v>5</v>
      </c>
      <c r="D462" s="115">
        <v>200</v>
      </c>
      <c r="E462" s="116">
        <f t="shared" si="4"/>
        <v>1000</v>
      </c>
      <c r="F462" s="31"/>
      <c r="G462" s="31"/>
      <c r="H462" s="13"/>
    </row>
    <row r="463" spans="1:9" x14ac:dyDescent="0.2">
      <c r="A463" s="112" t="s">
        <v>304</v>
      </c>
      <c r="B463" s="113" t="s">
        <v>43</v>
      </c>
      <c r="C463" s="144">
        <v>48</v>
      </c>
      <c r="D463" s="115">
        <v>200</v>
      </c>
      <c r="E463" s="116">
        <f t="shared" si="4"/>
        <v>9600</v>
      </c>
      <c r="F463" s="31"/>
      <c r="G463" s="31"/>
      <c r="H463" s="13"/>
    </row>
    <row r="464" spans="1:9" x14ac:dyDescent="0.2">
      <c r="A464" s="112" t="s">
        <v>305</v>
      </c>
      <c r="B464" s="113" t="s">
        <v>43</v>
      </c>
      <c r="C464" s="144">
        <v>25</v>
      </c>
      <c r="D464" s="115">
        <v>200</v>
      </c>
      <c r="E464" s="116">
        <f>SUM(D464*C464)</f>
        <v>5000</v>
      </c>
      <c r="F464" s="31"/>
      <c r="G464" s="31"/>
      <c r="H464" s="11">
        <f>E464/1.15</f>
        <v>4347.826086956522</v>
      </c>
      <c r="I464" s="6" t="s">
        <v>396</v>
      </c>
    </row>
    <row r="465" spans="1:9" x14ac:dyDescent="0.2">
      <c r="A465" s="108" t="s">
        <v>93</v>
      </c>
      <c r="B465" s="109"/>
      <c r="C465" s="142"/>
      <c r="D465" s="110"/>
      <c r="E465" s="117">
        <f>SUM(E454:E464)</f>
        <v>38300</v>
      </c>
      <c r="F465" s="13"/>
      <c r="G465" s="13"/>
      <c r="H465" s="13"/>
    </row>
    <row r="466" spans="1:9" x14ac:dyDescent="0.2">
      <c r="A466" s="42"/>
      <c r="B466" s="34"/>
      <c r="C466" s="35"/>
      <c r="D466" s="36"/>
      <c r="E466" s="91"/>
      <c r="F466" s="13"/>
      <c r="G466" s="13"/>
      <c r="H466" s="13"/>
    </row>
    <row r="467" spans="1:9" x14ac:dyDescent="0.25">
      <c r="A467" s="43" t="s">
        <v>306</v>
      </c>
      <c r="B467" s="44"/>
      <c r="C467" s="45"/>
      <c r="D467" s="46"/>
      <c r="E467" s="104"/>
      <c r="F467" s="14">
        <f>SUM(E465+E451+E445)</f>
        <v>63683</v>
      </c>
      <c r="G467" s="9">
        <f>F467/1.15</f>
        <v>55376.52173913044</v>
      </c>
      <c r="H467" s="13"/>
      <c r="I467" s="3"/>
    </row>
    <row r="468" spans="1:9" x14ac:dyDescent="0.2">
      <c r="A468" s="48"/>
      <c r="B468" s="49"/>
      <c r="C468" s="49"/>
      <c r="D468" s="49"/>
      <c r="E468" s="32"/>
      <c r="F468" s="13"/>
      <c r="G468" s="13"/>
      <c r="H468" s="13"/>
    </row>
    <row r="469" spans="1:9" x14ac:dyDescent="0.2">
      <c r="A469" s="105" t="s">
        <v>334</v>
      </c>
      <c r="B469" s="99"/>
      <c r="C469" s="99"/>
      <c r="D469" s="148"/>
      <c r="E469" s="149"/>
      <c r="F469" s="18"/>
      <c r="G469" s="29"/>
      <c r="H469" s="13"/>
    </row>
    <row r="470" spans="1:9" x14ac:dyDescent="0.2">
      <c r="A470" s="42" t="s">
        <v>0</v>
      </c>
      <c r="B470" s="34"/>
      <c r="C470" s="34"/>
      <c r="D470" s="150"/>
      <c r="E470" s="151"/>
      <c r="F470" s="19"/>
      <c r="G470" s="13"/>
      <c r="H470" s="13"/>
    </row>
    <row r="471" spans="1:9" x14ac:dyDescent="0.2">
      <c r="A471" s="37" t="s">
        <v>335</v>
      </c>
      <c r="B471" s="38" t="s">
        <v>157</v>
      </c>
      <c r="C471" s="152">
        <v>80</v>
      </c>
      <c r="D471" s="153">
        <v>80</v>
      </c>
      <c r="E471" s="88">
        <v>6400</v>
      </c>
      <c r="F471" s="13"/>
      <c r="G471" s="13"/>
      <c r="H471" s="13"/>
    </row>
    <row r="472" spans="1:9" x14ac:dyDescent="0.2">
      <c r="A472" s="37" t="s">
        <v>336</v>
      </c>
      <c r="B472" s="38" t="s">
        <v>157</v>
      </c>
      <c r="C472" s="152">
        <v>60</v>
      </c>
      <c r="D472" s="153">
        <v>110</v>
      </c>
      <c r="E472" s="88">
        <v>6600</v>
      </c>
      <c r="F472" s="13"/>
      <c r="G472" s="13"/>
      <c r="H472" s="13"/>
    </row>
    <row r="473" spans="1:9" x14ac:dyDescent="0.2">
      <c r="A473" s="130" t="s">
        <v>337</v>
      </c>
      <c r="B473" s="38" t="s">
        <v>157</v>
      </c>
      <c r="C473" s="152">
        <v>200</v>
      </c>
      <c r="D473" s="153">
        <v>80</v>
      </c>
      <c r="E473" s="88">
        <v>16000</v>
      </c>
      <c r="F473" s="13"/>
      <c r="G473" s="13"/>
      <c r="H473" s="13"/>
    </row>
    <row r="474" spans="1:9" x14ac:dyDescent="0.2">
      <c r="A474" s="37" t="s">
        <v>338</v>
      </c>
      <c r="B474" s="38" t="s">
        <v>157</v>
      </c>
      <c r="C474" s="152">
        <v>200</v>
      </c>
      <c r="D474" s="153">
        <v>110</v>
      </c>
      <c r="E474" s="88">
        <v>22000</v>
      </c>
      <c r="F474" s="13"/>
      <c r="G474" s="13"/>
      <c r="H474" s="13"/>
    </row>
    <row r="475" spans="1:9" x14ac:dyDescent="0.2">
      <c r="A475" s="37" t="s">
        <v>339</v>
      </c>
      <c r="B475" s="38" t="s">
        <v>157</v>
      </c>
      <c r="C475" s="152">
        <v>10</v>
      </c>
      <c r="D475" s="153">
        <v>110</v>
      </c>
      <c r="E475" s="88">
        <v>1100</v>
      </c>
      <c r="F475" s="13"/>
      <c r="G475" s="13"/>
      <c r="H475" s="13"/>
    </row>
    <row r="476" spans="1:9" x14ac:dyDescent="0.2">
      <c r="A476" s="37" t="s">
        <v>340</v>
      </c>
      <c r="B476" s="38" t="s">
        <v>157</v>
      </c>
      <c r="C476" s="152">
        <v>300</v>
      </c>
      <c r="D476" s="153">
        <v>110</v>
      </c>
      <c r="E476" s="88">
        <v>33000</v>
      </c>
      <c r="F476" s="13"/>
      <c r="G476" s="13"/>
      <c r="H476" s="13"/>
    </row>
    <row r="477" spans="1:9" x14ac:dyDescent="0.2">
      <c r="A477" s="37" t="s">
        <v>341</v>
      </c>
      <c r="B477" s="38" t="s">
        <v>157</v>
      </c>
      <c r="C477" s="152">
        <v>50</v>
      </c>
      <c r="D477" s="153">
        <v>110</v>
      </c>
      <c r="E477" s="88">
        <v>5500</v>
      </c>
      <c r="F477" s="13"/>
      <c r="G477" s="13"/>
      <c r="H477" s="13"/>
    </row>
    <row r="478" spans="1:9" x14ac:dyDescent="0.2">
      <c r="A478" s="37" t="s">
        <v>342</v>
      </c>
      <c r="B478" s="38" t="s">
        <v>157</v>
      </c>
      <c r="C478" s="152">
        <v>10</v>
      </c>
      <c r="D478" s="153">
        <v>245</v>
      </c>
      <c r="E478" s="88">
        <v>2450</v>
      </c>
      <c r="F478" s="13"/>
      <c r="G478" s="13"/>
      <c r="H478" s="13"/>
    </row>
    <row r="479" spans="1:9" x14ac:dyDescent="0.2">
      <c r="A479" s="37" t="s">
        <v>343</v>
      </c>
      <c r="B479" s="38" t="s">
        <v>157</v>
      </c>
      <c r="C479" s="152">
        <v>10</v>
      </c>
      <c r="D479" s="153">
        <v>245</v>
      </c>
      <c r="E479" s="88">
        <v>2450</v>
      </c>
      <c r="F479" s="13"/>
      <c r="G479" s="13"/>
      <c r="H479" s="13"/>
    </row>
    <row r="480" spans="1:9" x14ac:dyDescent="0.2">
      <c r="A480" s="95" t="s">
        <v>37</v>
      </c>
      <c r="B480" s="106"/>
      <c r="C480" s="106"/>
      <c r="D480" s="154"/>
      <c r="E480" s="88">
        <f>SUM(E471:E479)</f>
        <v>95500</v>
      </c>
      <c r="F480" s="13"/>
      <c r="G480" s="13"/>
      <c r="H480" s="13"/>
    </row>
    <row r="481" spans="1:8" x14ac:dyDescent="0.2">
      <c r="A481" s="95"/>
      <c r="B481" s="106"/>
      <c r="C481" s="106"/>
      <c r="D481" s="154"/>
      <c r="E481" s="88"/>
      <c r="F481" s="13"/>
      <c r="G481" s="13"/>
      <c r="H481" s="13"/>
    </row>
    <row r="482" spans="1:8" x14ac:dyDescent="0.2">
      <c r="A482" s="108" t="s">
        <v>39</v>
      </c>
      <c r="B482" s="109"/>
      <c r="C482" s="109"/>
      <c r="D482" s="155"/>
      <c r="E482" s="111"/>
      <c r="F482" s="13"/>
      <c r="G482" s="13"/>
      <c r="H482" s="13"/>
    </row>
    <row r="483" spans="1:8" x14ac:dyDescent="0.2">
      <c r="A483" s="112" t="s">
        <v>344</v>
      </c>
      <c r="B483" s="113" t="s">
        <v>43</v>
      </c>
      <c r="C483" s="156">
        <v>414.5</v>
      </c>
      <c r="D483" s="157">
        <v>65</v>
      </c>
      <c r="E483" s="116">
        <v>26942.5</v>
      </c>
      <c r="F483" s="13"/>
      <c r="G483" s="13"/>
      <c r="H483" s="13"/>
    </row>
    <row r="484" spans="1:8" x14ac:dyDescent="0.2">
      <c r="A484" s="112" t="s">
        <v>345</v>
      </c>
      <c r="B484" s="113" t="s">
        <v>43</v>
      </c>
      <c r="C484" s="156">
        <v>300.5</v>
      </c>
      <c r="D484" s="157">
        <v>65</v>
      </c>
      <c r="E484" s="116">
        <v>19532.5</v>
      </c>
      <c r="F484" s="13"/>
      <c r="G484" s="13"/>
      <c r="H484" s="13"/>
    </row>
    <row r="485" spans="1:8" x14ac:dyDescent="0.2">
      <c r="A485" s="112" t="s">
        <v>346</v>
      </c>
      <c r="B485" s="113" t="s">
        <v>43</v>
      </c>
      <c r="C485" s="158">
        <v>345</v>
      </c>
      <c r="D485" s="157">
        <v>65</v>
      </c>
      <c r="E485" s="116">
        <v>22425</v>
      </c>
      <c r="F485" s="13"/>
      <c r="G485" s="13"/>
      <c r="H485" s="13"/>
    </row>
    <row r="486" spans="1:8" x14ac:dyDescent="0.2">
      <c r="A486" s="112" t="s">
        <v>347</v>
      </c>
      <c r="B486" s="113" t="s">
        <v>43</v>
      </c>
      <c r="C486" s="158">
        <v>164</v>
      </c>
      <c r="D486" s="157">
        <v>75</v>
      </c>
      <c r="E486" s="116">
        <v>12300</v>
      </c>
      <c r="F486" s="13"/>
      <c r="G486" s="13"/>
      <c r="H486" s="13"/>
    </row>
    <row r="487" spans="1:8" x14ac:dyDescent="0.2">
      <c r="A487" s="112" t="s">
        <v>348</v>
      </c>
      <c r="B487" s="113" t="s">
        <v>43</v>
      </c>
      <c r="C487" s="158">
        <v>181</v>
      </c>
      <c r="D487" s="157">
        <v>75</v>
      </c>
      <c r="E487" s="116">
        <v>13575</v>
      </c>
      <c r="F487" s="13"/>
      <c r="G487" s="13"/>
      <c r="H487" s="13"/>
    </row>
    <row r="488" spans="1:8" x14ac:dyDescent="0.2">
      <c r="A488" s="112" t="s">
        <v>349</v>
      </c>
      <c r="B488" s="113" t="s">
        <v>85</v>
      </c>
      <c r="C488" s="156">
        <v>198.5</v>
      </c>
      <c r="D488" s="157">
        <v>40</v>
      </c>
      <c r="E488" s="116">
        <v>7940</v>
      </c>
      <c r="F488" s="13"/>
      <c r="G488" s="13"/>
      <c r="H488" s="13"/>
    </row>
    <row r="489" spans="1:8" x14ac:dyDescent="0.2">
      <c r="A489" s="112" t="s">
        <v>350</v>
      </c>
      <c r="B489" s="113" t="s">
        <v>43</v>
      </c>
      <c r="C489" s="156">
        <v>24.6</v>
      </c>
      <c r="D489" s="157">
        <v>75</v>
      </c>
      <c r="E489" s="116">
        <v>1845</v>
      </c>
      <c r="F489" s="13"/>
      <c r="G489" s="13"/>
      <c r="H489" s="13"/>
    </row>
    <row r="490" spans="1:8" x14ac:dyDescent="0.2">
      <c r="A490" s="112" t="s">
        <v>351</v>
      </c>
      <c r="B490" s="113" t="s">
        <v>43</v>
      </c>
      <c r="C490" s="156">
        <v>28.7</v>
      </c>
      <c r="D490" s="157">
        <v>65</v>
      </c>
      <c r="E490" s="116">
        <v>1865.5</v>
      </c>
      <c r="F490" s="13"/>
      <c r="G490" s="13"/>
      <c r="H490" s="13"/>
    </row>
    <row r="491" spans="1:8" x14ac:dyDescent="0.2">
      <c r="A491" s="112" t="s">
        <v>352</v>
      </c>
      <c r="B491" s="113" t="s">
        <v>43</v>
      </c>
      <c r="C491" s="158">
        <v>363</v>
      </c>
      <c r="D491" s="157">
        <v>50</v>
      </c>
      <c r="E491" s="116">
        <v>18150</v>
      </c>
      <c r="F491" s="13"/>
      <c r="G491" s="13"/>
      <c r="H491" s="13"/>
    </row>
    <row r="492" spans="1:8" x14ac:dyDescent="0.2">
      <c r="A492" s="112" t="s">
        <v>353</v>
      </c>
      <c r="B492" s="113" t="s">
        <v>43</v>
      </c>
      <c r="C492" s="158">
        <v>210</v>
      </c>
      <c r="D492" s="157">
        <v>50</v>
      </c>
      <c r="E492" s="116">
        <v>10500</v>
      </c>
      <c r="F492" s="13"/>
      <c r="G492" s="13"/>
      <c r="H492" s="13"/>
    </row>
    <row r="493" spans="1:8" x14ac:dyDescent="0.2">
      <c r="A493" s="121" t="s">
        <v>49</v>
      </c>
      <c r="B493" s="127"/>
      <c r="C493" s="127"/>
      <c r="D493" s="159"/>
      <c r="E493" s="116">
        <f>SUM(E483:E492)</f>
        <v>135075.5</v>
      </c>
      <c r="F493" s="13"/>
      <c r="G493" s="13"/>
      <c r="H493" s="13"/>
    </row>
    <row r="494" spans="1:8" x14ac:dyDescent="0.2">
      <c r="A494" s="95"/>
      <c r="B494" s="106"/>
      <c r="C494" s="106"/>
      <c r="D494" s="154"/>
      <c r="E494" s="88"/>
      <c r="F494" s="13"/>
      <c r="G494" s="13"/>
      <c r="H494" s="13"/>
    </row>
    <row r="495" spans="1:8" x14ac:dyDescent="0.2">
      <c r="A495" s="42" t="s">
        <v>90</v>
      </c>
      <c r="B495" s="34"/>
      <c r="C495" s="34"/>
      <c r="D495" s="160"/>
      <c r="E495" s="120"/>
      <c r="F495" s="13"/>
      <c r="G495" s="13"/>
      <c r="H495" s="13"/>
    </row>
    <row r="496" spans="1:8" x14ac:dyDescent="0.2">
      <c r="A496" s="37" t="s">
        <v>354</v>
      </c>
      <c r="B496" s="38" t="s">
        <v>41</v>
      </c>
      <c r="C496" s="152">
        <v>1</v>
      </c>
      <c r="D496" s="153">
        <v>2000</v>
      </c>
      <c r="E496" s="88">
        <v>2000</v>
      </c>
      <c r="F496" s="13"/>
      <c r="G496" s="13"/>
      <c r="H496" s="13"/>
    </row>
    <row r="497" spans="1:8" x14ac:dyDescent="0.2">
      <c r="A497" s="42" t="s">
        <v>93</v>
      </c>
      <c r="B497" s="34"/>
      <c r="C497" s="34"/>
      <c r="D497" s="160"/>
      <c r="E497" s="91">
        <f>SUM(E496)</f>
        <v>2000</v>
      </c>
      <c r="F497" s="13"/>
      <c r="G497" s="13"/>
      <c r="H497" s="13"/>
    </row>
    <row r="498" spans="1:8" x14ac:dyDescent="0.2">
      <c r="A498" s="42"/>
      <c r="B498" s="34"/>
      <c r="C498" s="34"/>
      <c r="D498" s="160"/>
      <c r="E498" s="91"/>
      <c r="F498" s="13"/>
      <c r="G498" s="13"/>
      <c r="H498" s="13"/>
    </row>
    <row r="499" spans="1:8" x14ac:dyDescent="0.25">
      <c r="A499" s="43" t="s">
        <v>355</v>
      </c>
      <c r="B499" s="44"/>
      <c r="C499" s="44"/>
      <c r="D499" s="161"/>
      <c r="E499" s="104"/>
      <c r="F499" s="14">
        <f>SUM(E497+E493+E480)</f>
        <v>232575.5</v>
      </c>
      <c r="G499" s="9">
        <f>F499/1.15</f>
        <v>202239.56521739133</v>
      </c>
      <c r="H499" s="11"/>
    </row>
    <row r="500" spans="1:8" x14ac:dyDescent="0.2">
      <c r="A500" s="48"/>
      <c r="B500" s="49"/>
      <c r="C500" s="49"/>
      <c r="D500" s="49"/>
      <c r="E500" s="32"/>
      <c r="F500" s="13"/>
      <c r="G500" s="13"/>
      <c r="H500" s="13"/>
    </row>
    <row r="501" spans="1:8" x14ac:dyDescent="0.2">
      <c r="A501" s="105" t="s">
        <v>356</v>
      </c>
      <c r="B501" s="99"/>
      <c r="C501" s="98"/>
      <c r="D501" s="99"/>
      <c r="E501" s="100"/>
      <c r="F501" s="7"/>
      <c r="G501" s="7"/>
      <c r="H501" s="13"/>
    </row>
    <row r="502" spans="1:8" x14ac:dyDescent="0.2">
      <c r="A502" s="42" t="s">
        <v>0</v>
      </c>
      <c r="B502" s="34"/>
      <c r="C502" s="35"/>
      <c r="D502" s="34"/>
      <c r="E502" s="101"/>
      <c r="F502" s="13"/>
      <c r="G502" s="13"/>
      <c r="H502" s="13"/>
    </row>
    <row r="503" spans="1:8" x14ac:dyDescent="0.2">
      <c r="A503" s="37" t="s">
        <v>357</v>
      </c>
      <c r="B503" s="38" t="s">
        <v>3</v>
      </c>
      <c r="C503" s="39">
        <v>3</v>
      </c>
      <c r="D503" s="162" t="s">
        <v>358</v>
      </c>
      <c r="E503" s="88">
        <v>12000</v>
      </c>
      <c r="F503" s="11"/>
      <c r="G503" s="13"/>
      <c r="H503" s="13"/>
    </row>
    <row r="504" spans="1:8" x14ac:dyDescent="0.2">
      <c r="A504" s="95" t="s">
        <v>37</v>
      </c>
      <c r="B504" s="106"/>
      <c r="C504" s="146"/>
      <c r="D504" s="106"/>
      <c r="E504" s="88">
        <f>SUM(E503)</f>
        <v>12000</v>
      </c>
      <c r="F504" s="11"/>
      <c r="G504" s="13"/>
      <c r="H504" s="13"/>
    </row>
    <row r="505" spans="1:8" x14ac:dyDescent="0.2">
      <c r="A505" s="95"/>
      <c r="B505" s="106"/>
      <c r="C505" s="146"/>
      <c r="D505" s="106"/>
      <c r="E505" s="88"/>
      <c r="F505" s="11"/>
      <c r="G505" s="13"/>
      <c r="H505" s="13"/>
    </row>
    <row r="506" spans="1:8" x14ac:dyDescent="0.2">
      <c r="A506" s="42" t="s">
        <v>39</v>
      </c>
      <c r="B506" s="34"/>
      <c r="C506" s="35"/>
      <c r="D506" s="34"/>
      <c r="E506" s="120"/>
      <c r="F506" s="11"/>
      <c r="G506" s="13"/>
      <c r="H506" s="13"/>
    </row>
    <row r="507" spans="1:8" x14ac:dyDescent="0.2">
      <c r="A507" s="37" t="s">
        <v>359</v>
      </c>
      <c r="B507" s="38" t="s">
        <v>3</v>
      </c>
      <c r="C507" s="39">
        <v>3</v>
      </c>
      <c r="D507" s="162" t="s">
        <v>360</v>
      </c>
      <c r="E507" s="88">
        <v>2550</v>
      </c>
      <c r="F507" s="11"/>
      <c r="G507" s="13"/>
      <c r="H507" s="13"/>
    </row>
    <row r="508" spans="1:8" x14ac:dyDescent="0.2">
      <c r="A508" s="42" t="s">
        <v>49</v>
      </c>
      <c r="B508" s="34"/>
      <c r="C508" s="35"/>
      <c r="D508" s="34"/>
      <c r="E508" s="91">
        <f>SUM(E507)</f>
        <v>2550</v>
      </c>
      <c r="F508" s="11"/>
      <c r="G508" s="13"/>
      <c r="H508" s="13"/>
    </row>
    <row r="509" spans="1:8" x14ac:dyDescent="0.2">
      <c r="A509" s="42"/>
      <c r="B509" s="34"/>
      <c r="C509" s="35"/>
      <c r="D509" s="34"/>
      <c r="E509" s="91"/>
      <c r="F509" s="11"/>
      <c r="G509" s="13"/>
      <c r="H509" s="13"/>
    </row>
    <row r="510" spans="1:8" x14ac:dyDescent="0.2">
      <c r="A510" s="43" t="s">
        <v>361</v>
      </c>
      <c r="B510" s="94"/>
      <c r="C510" s="93"/>
      <c r="D510" s="94"/>
      <c r="E510" s="54"/>
      <c r="F510" s="14">
        <f>SUM(E508+E504)</f>
        <v>14550</v>
      </c>
      <c r="G510" s="9">
        <f>F510/1.15</f>
        <v>12652.17391304348</v>
      </c>
      <c r="H510" s="11"/>
    </row>
    <row r="511" spans="1:8" x14ac:dyDescent="0.2">
      <c r="A511" s="95"/>
      <c r="B511" s="34"/>
      <c r="C511" s="35"/>
      <c r="D511" s="34"/>
      <c r="E511" s="96"/>
      <c r="F511" s="13"/>
      <c r="G511" s="13"/>
      <c r="H511" s="13"/>
    </row>
    <row r="512" spans="1:8" x14ac:dyDescent="0.2">
      <c r="A512" s="118" t="s">
        <v>310</v>
      </c>
      <c r="B512" s="163"/>
      <c r="C512" s="164"/>
      <c r="D512" s="163"/>
      <c r="E512" s="165"/>
      <c r="F512" s="20"/>
      <c r="G512" s="7"/>
      <c r="H512" s="13"/>
    </row>
    <row r="513" spans="1:10" x14ac:dyDescent="0.2">
      <c r="A513" s="42" t="s">
        <v>90</v>
      </c>
      <c r="B513" s="34"/>
      <c r="C513" s="35"/>
      <c r="D513" s="36"/>
      <c r="E513" s="120"/>
      <c r="F513" s="11"/>
      <c r="G513" s="13"/>
      <c r="H513" s="13"/>
    </row>
    <row r="514" spans="1:10" x14ac:dyDescent="0.2">
      <c r="A514" s="37" t="s">
        <v>362</v>
      </c>
      <c r="B514" s="38" t="s">
        <v>85</v>
      </c>
      <c r="C514" s="41">
        <v>8.4</v>
      </c>
      <c r="D514" s="40">
        <v>3800</v>
      </c>
      <c r="E514" s="88">
        <v>31920</v>
      </c>
      <c r="F514" s="11"/>
      <c r="G514" s="13"/>
      <c r="H514" s="13"/>
    </row>
    <row r="515" spans="1:10" x14ac:dyDescent="0.2">
      <c r="A515" s="37" t="s">
        <v>363</v>
      </c>
      <c r="B515" s="38" t="s">
        <v>85</v>
      </c>
      <c r="C515" s="41">
        <v>16.3</v>
      </c>
      <c r="D515" s="40">
        <v>3000</v>
      </c>
      <c r="E515" s="88">
        <v>48900</v>
      </c>
      <c r="F515" s="11"/>
      <c r="G515" s="13"/>
      <c r="H515" s="13"/>
    </row>
    <row r="516" spans="1:10" x14ac:dyDescent="0.2">
      <c r="A516" s="42" t="s">
        <v>93</v>
      </c>
      <c r="B516" s="34"/>
      <c r="C516" s="35"/>
      <c r="D516" s="36"/>
      <c r="E516" s="91">
        <f>SUM(E514:E515)</f>
        <v>80820</v>
      </c>
      <c r="F516" s="11"/>
      <c r="G516" s="13"/>
      <c r="H516" s="13"/>
    </row>
    <row r="517" spans="1:10" x14ac:dyDescent="0.2">
      <c r="A517" s="42"/>
      <c r="B517" s="34"/>
      <c r="C517" s="35"/>
      <c r="D517" s="36"/>
      <c r="E517" s="91"/>
      <c r="F517" s="11"/>
      <c r="G517" s="13"/>
      <c r="H517" s="13"/>
    </row>
    <row r="518" spans="1:10" x14ac:dyDescent="0.2">
      <c r="A518" s="43" t="s">
        <v>364</v>
      </c>
      <c r="B518" s="94"/>
      <c r="C518" s="93"/>
      <c r="D518" s="133"/>
      <c r="E518" s="54"/>
      <c r="F518" s="14">
        <f>E516</f>
        <v>80820</v>
      </c>
      <c r="G518" s="9">
        <f>F518/1.15</f>
        <v>70278.260869565216</v>
      </c>
      <c r="H518" s="11"/>
    </row>
    <row r="519" spans="1:10" x14ac:dyDescent="0.2">
      <c r="A519" s="95"/>
      <c r="B519" s="34"/>
      <c r="C519" s="35"/>
      <c r="D519" s="36"/>
      <c r="E519" s="88"/>
      <c r="F519" s="11"/>
      <c r="G519" s="13"/>
      <c r="H519" s="13"/>
    </row>
    <row r="520" spans="1:10" x14ac:dyDescent="0.2">
      <c r="A520" s="118" t="s">
        <v>365</v>
      </c>
      <c r="B520" s="99"/>
      <c r="C520" s="98"/>
      <c r="D520" s="134"/>
      <c r="E520" s="119"/>
      <c r="F520" s="16"/>
      <c r="G520" s="16"/>
      <c r="H520" s="13"/>
    </row>
    <row r="521" spans="1:10" x14ac:dyDescent="0.2">
      <c r="A521" s="166" t="s">
        <v>90</v>
      </c>
      <c r="B521" s="167"/>
      <c r="C521" s="168"/>
      <c r="D521" s="169"/>
      <c r="E521" s="170"/>
      <c r="F521" s="30"/>
      <c r="G521" s="31"/>
      <c r="H521" s="13"/>
    </row>
    <row r="522" spans="1:10" x14ac:dyDescent="0.2">
      <c r="A522" s="171" t="s">
        <v>366</v>
      </c>
      <c r="B522" s="172" t="s">
        <v>43</v>
      </c>
      <c r="C522" s="173">
        <v>39</v>
      </c>
      <c r="D522" s="174">
        <v>700</v>
      </c>
      <c r="E522" s="175">
        <f t="shared" ref="E522:E528" si="5">D522*C522</f>
        <v>27300</v>
      </c>
      <c r="F522" s="30"/>
      <c r="G522" s="31"/>
      <c r="H522" s="13"/>
      <c r="I522" s="6" t="s">
        <v>395</v>
      </c>
      <c r="J522" s="2">
        <f>C522*500</f>
        <v>19500</v>
      </c>
    </row>
    <row r="523" spans="1:10" x14ac:dyDescent="0.2">
      <c r="A523" s="171" t="s">
        <v>367</v>
      </c>
      <c r="B523" s="172" t="s">
        <v>43</v>
      </c>
      <c r="C523" s="173">
        <v>15</v>
      </c>
      <c r="D523" s="174">
        <v>700</v>
      </c>
      <c r="E523" s="175">
        <f t="shared" si="5"/>
        <v>10500</v>
      </c>
      <c r="F523" s="30"/>
      <c r="G523" s="31"/>
      <c r="H523" s="11">
        <f>(E523-J523)/1.15</f>
        <v>3913.04347826087</v>
      </c>
      <c r="I523" s="6" t="s">
        <v>394</v>
      </c>
      <c r="J523" s="2">
        <f>C523*400</f>
        <v>6000</v>
      </c>
    </row>
    <row r="524" spans="1:10" x14ac:dyDescent="0.2">
      <c r="A524" s="171" t="s">
        <v>368</v>
      </c>
      <c r="B524" s="172" t="s">
        <v>43</v>
      </c>
      <c r="C524" s="173">
        <v>21</v>
      </c>
      <c r="D524" s="174">
        <v>700</v>
      </c>
      <c r="E524" s="175">
        <f t="shared" si="5"/>
        <v>14700</v>
      </c>
      <c r="F524" s="30"/>
      <c r="G524" s="31"/>
      <c r="H524" s="11">
        <f>(E524-J524)/1.15</f>
        <v>3652.1739130434785</v>
      </c>
      <c r="I524" s="6" t="s">
        <v>395</v>
      </c>
      <c r="J524" s="2">
        <f>C524*500</f>
        <v>10500</v>
      </c>
    </row>
    <row r="525" spans="1:10" x14ac:dyDescent="0.2">
      <c r="A525" s="171" t="s">
        <v>369</v>
      </c>
      <c r="B525" s="172" t="s">
        <v>43</v>
      </c>
      <c r="C525" s="173">
        <v>23</v>
      </c>
      <c r="D525" s="174">
        <v>700</v>
      </c>
      <c r="E525" s="175">
        <f t="shared" si="5"/>
        <v>16100</v>
      </c>
      <c r="F525" s="30"/>
      <c r="G525" s="31"/>
      <c r="H525" s="11">
        <f>(E525-J525)/1.15</f>
        <v>4000.0000000000005</v>
      </c>
      <c r="I525" s="6" t="s">
        <v>395</v>
      </c>
      <c r="J525" s="2">
        <f>C525*500</f>
        <v>11500</v>
      </c>
    </row>
    <row r="526" spans="1:10" x14ac:dyDescent="0.2">
      <c r="A526" s="171" t="s">
        <v>370</v>
      </c>
      <c r="B526" s="172" t="s">
        <v>43</v>
      </c>
      <c r="C526" s="173">
        <v>23</v>
      </c>
      <c r="D526" s="174">
        <v>700</v>
      </c>
      <c r="E526" s="175">
        <f t="shared" si="5"/>
        <v>16100</v>
      </c>
      <c r="F526" s="30"/>
      <c r="G526" s="31"/>
      <c r="H526" s="11">
        <f>(E526-J526)/1.15</f>
        <v>4000.0000000000005</v>
      </c>
      <c r="I526" s="6" t="s">
        <v>395</v>
      </c>
      <c r="J526" s="2">
        <f>C526*500</f>
        <v>11500</v>
      </c>
    </row>
    <row r="527" spans="1:10" x14ac:dyDescent="0.2">
      <c r="A527" s="171" t="s">
        <v>371</v>
      </c>
      <c r="B527" s="172" t="s">
        <v>43</v>
      </c>
      <c r="C527" s="173">
        <v>37</v>
      </c>
      <c r="D527" s="174">
        <v>700</v>
      </c>
      <c r="E527" s="175">
        <f t="shared" si="5"/>
        <v>25900</v>
      </c>
      <c r="F527" s="30"/>
      <c r="G527" s="31"/>
      <c r="H527" s="11">
        <f>(E527-J527)/1.15</f>
        <v>6434.7826086956529</v>
      </c>
      <c r="I527" s="6" t="s">
        <v>395</v>
      </c>
      <c r="J527" s="2">
        <f>C527*500</f>
        <v>18500</v>
      </c>
    </row>
    <row r="528" spans="1:10" x14ac:dyDescent="0.2">
      <c r="A528" s="171" t="s">
        <v>372</v>
      </c>
      <c r="B528" s="172" t="s">
        <v>43</v>
      </c>
      <c r="C528" s="173">
        <v>21</v>
      </c>
      <c r="D528" s="174">
        <v>1050</v>
      </c>
      <c r="E528" s="175">
        <f t="shared" si="5"/>
        <v>22050</v>
      </c>
      <c r="F528" s="30"/>
      <c r="G528" s="31"/>
      <c r="H528" s="11"/>
      <c r="J528" s="2">
        <f>E528</f>
        <v>22050</v>
      </c>
    </row>
    <row r="529" spans="1:11" x14ac:dyDescent="0.2">
      <c r="A529" s="171" t="s">
        <v>393</v>
      </c>
      <c r="B529" s="172" t="s">
        <v>43</v>
      </c>
      <c r="C529" s="173">
        <v>27</v>
      </c>
      <c r="D529" s="174">
        <v>700</v>
      </c>
      <c r="E529" s="175">
        <f>D529*C529</f>
        <v>18900</v>
      </c>
      <c r="F529" s="30"/>
      <c r="G529" s="31"/>
      <c r="H529" s="11">
        <f>(E529-J529)/1.15</f>
        <v>16434.782608695652</v>
      </c>
      <c r="I529" s="6" t="s">
        <v>396</v>
      </c>
      <c r="J529" s="2">
        <v>0</v>
      </c>
    </row>
    <row r="530" spans="1:11" x14ac:dyDescent="0.2">
      <c r="A530" s="171" t="s">
        <v>373</v>
      </c>
      <c r="B530" s="172" t="s">
        <v>43</v>
      </c>
      <c r="C530" s="173">
        <v>29</v>
      </c>
      <c r="D530" s="174">
        <v>700</v>
      </c>
      <c r="E530" s="175">
        <f>D530*C530</f>
        <v>20300</v>
      </c>
      <c r="F530" s="30"/>
      <c r="G530" s="31"/>
      <c r="H530" s="11">
        <f>(E530-J530)/1.15</f>
        <v>5043.4782608695659</v>
      </c>
      <c r="I530" s="6" t="s">
        <v>395</v>
      </c>
      <c r="J530" s="2">
        <f>C530*500</f>
        <v>14500</v>
      </c>
    </row>
    <row r="531" spans="1:11" x14ac:dyDescent="0.2">
      <c r="A531" s="166" t="s">
        <v>93</v>
      </c>
      <c r="B531" s="167"/>
      <c r="C531" s="168"/>
      <c r="D531" s="169"/>
      <c r="E531" s="176">
        <f>SUM(E522:E530)</f>
        <v>171850</v>
      </c>
      <c r="F531" s="30"/>
      <c r="G531" s="31"/>
      <c r="H531" s="13"/>
    </row>
    <row r="532" spans="1:11" x14ac:dyDescent="0.2">
      <c r="A532" s="42"/>
      <c r="B532" s="34"/>
      <c r="C532" s="35"/>
      <c r="D532" s="36"/>
      <c r="E532" s="91"/>
      <c r="F532" s="11"/>
      <c r="G532" s="13"/>
      <c r="H532" s="13"/>
    </row>
    <row r="533" spans="1:11" x14ac:dyDescent="0.2">
      <c r="A533" s="43" t="s">
        <v>374</v>
      </c>
      <c r="B533" s="94"/>
      <c r="C533" s="93"/>
      <c r="D533" s="133"/>
      <c r="E533" s="104"/>
      <c r="F533" s="14">
        <f>SUM(E531)</f>
        <v>171850</v>
      </c>
      <c r="G533" s="9">
        <f>F533/1.15</f>
        <v>149434.78260869568</v>
      </c>
      <c r="H533" s="11"/>
      <c r="K533" s="3"/>
    </row>
    <row r="534" spans="1:11" x14ac:dyDescent="0.2">
      <c r="A534" s="95"/>
      <c r="B534" s="34"/>
      <c r="C534" s="34"/>
      <c r="D534" s="36"/>
      <c r="E534" s="88"/>
      <c r="F534" s="11"/>
      <c r="G534" s="13"/>
      <c r="H534" s="13"/>
    </row>
    <row r="535" spans="1:11" x14ac:dyDescent="0.2">
      <c r="A535" s="118" t="s">
        <v>375</v>
      </c>
      <c r="B535" s="99"/>
      <c r="C535" s="98"/>
      <c r="D535" s="134"/>
      <c r="E535" s="119"/>
      <c r="F535" s="16"/>
      <c r="G535" s="16"/>
      <c r="H535" s="13"/>
    </row>
    <row r="536" spans="1:11" x14ac:dyDescent="0.2">
      <c r="A536" s="42" t="s">
        <v>50</v>
      </c>
      <c r="B536" s="34"/>
      <c r="C536" s="35"/>
      <c r="D536" s="36"/>
      <c r="E536" s="120"/>
      <c r="F536" s="11"/>
      <c r="G536" s="13"/>
      <c r="H536" s="13"/>
    </row>
    <row r="537" spans="1:11" x14ac:dyDescent="0.2">
      <c r="A537" s="130" t="s">
        <v>376</v>
      </c>
      <c r="B537" s="38" t="s">
        <v>43</v>
      </c>
      <c r="C537" s="39">
        <v>0</v>
      </c>
      <c r="D537" s="40">
        <v>0</v>
      </c>
      <c r="E537" s="88">
        <v>0</v>
      </c>
      <c r="F537" s="11"/>
      <c r="G537" s="13"/>
      <c r="H537" s="13"/>
    </row>
    <row r="538" spans="1:11" x14ac:dyDescent="0.2">
      <c r="A538" s="95" t="s">
        <v>234</v>
      </c>
      <c r="B538" s="106"/>
      <c r="C538" s="146"/>
      <c r="D538" s="107"/>
      <c r="E538" s="88">
        <v>0</v>
      </c>
      <c r="F538" s="11"/>
      <c r="G538" s="13"/>
      <c r="H538" s="13"/>
    </row>
    <row r="539" spans="1:11" x14ac:dyDescent="0.2">
      <c r="A539" s="42" t="s">
        <v>53</v>
      </c>
      <c r="B539" s="34"/>
      <c r="C539" s="35"/>
      <c r="D539" s="36"/>
      <c r="E539" s="91">
        <v>0</v>
      </c>
      <c r="F539" s="11"/>
      <c r="G539" s="13"/>
      <c r="H539" s="13"/>
    </row>
    <row r="540" spans="1:11" x14ac:dyDescent="0.2">
      <c r="A540" s="95" t="s">
        <v>377</v>
      </c>
      <c r="B540" s="34"/>
      <c r="C540" s="35"/>
      <c r="D540" s="36"/>
      <c r="E540" s="88">
        <v>0</v>
      </c>
      <c r="F540" s="11"/>
      <c r="G540" s="13"/>
      <c r="H540" s="13"/>
    </row>
    <row r="541" spans="1:11" x14ac:dyDescent="0.2">
      <c r="A541" s="95"/>
      <c r="B541" s="34"/>
      <c r="C541" s="34"/>
      <c r="D541" s="36"/>
      <c r="E541" s="88"/>
      <c r="F541" s="11"/>
      <c r="G541" s="13"/>
      <c r="H541" s="13"/>
    </row>
    <row r="542" spans="1:11" x14ac:dyDescent="0.2">
      <c r="A542" s="118" t="s">
        <v>378</v>
      </c>
      <c r="B542" s="99"/>
      <c r="C542" s="98"/>
      <c r="D542" s="134"/>
      <c r="E542" s="119"/>
      <c r="F542" s="16"/>
      <c r="G542" s="16"/>
      <c r="H542" s="13"/>
    </row>
    <row r="543" spans="1:11" x14ac:dyDescent="0.2">
      <c r="A543" s="33" t="s">
        <v>379</v>
      </c>
      <c r="B543" s="34"/>
      <c r="C543" s="35"/>
      <c r="D543" s="36"/>
      <c r="E543" s="120"/>
      <c r="F543" s="11"/>
      <c r="G543" s="32"/>
      <c r="H543" s="32"/>
    </row>
    <row r="544" spans="1:11" x14ac:dyDescent="0.2">
      <c r="A544" s="37" t="s">
        <v>380</v>
      </c>
      <c r="B544" s="38" t="s">
        <v>41</v>
      </c>
      <c r="C544" s="39">
        <v>1</v>
      </c>
      <c r="D544" s="40">
        <v>0</v>
      </c>
      <c r="E544" s="88">
        <v>0</v>
      </c>
      <c r="F544" s="11"/>
      <c r="G544" s="32"/>
      <c r="H544" s="32"/>
    </row>
    <row r="545" spans="1:9" x14ac:dyDescent="0.2">
      <c r="A545" s="37" t="s">
        <v>381</v>
      </c>
      <c r="B545" s="38" t="s">
        <v>382</v>
      </c>
      <c r="C545" s="39">
        <v>1</v>
      </c>
      <c r="D545" s="40">
        <v>50000</v>
      </c>
      <c r="E545" s="88">
        <v>50000</v>
      </c>
      <c r="F545" s="11"/>
      <c r="G545" s="32"/>
      <c r="H545" s="32"/>
    </row>
    <row r="546" spans="1:9" x14ac:dyDescent="0.2">
      <c r="A546" s="37" t="s">
        <v>383</v>
      </c>
      <c r="B546" s="38" t="s">
        <v>382</v>
      </c>
      <c r="C546" s="39">
        <v>1</v>
      </c>
      <c r="D546" s="40">
        <v>10000</v>
      </c>
      <c r="E546" s="88">
        <v>10000</v>
      </c>
      <c r="F546" s="11"/>
      <c r="G546" s="32"/>
      <c r="H546" s="23">
        <f>(E546-J546)/1.15</f>
        <v>8695.652173913044</v>
      </c>
      <c r="I546" s="6" t="s">
        <v>396</v>
      </c>
    </row>
    <row r="547" spans="1:9" x14ac:dyDescent="0.2">
      <c r="A547" s="37" t="s">
        <v>384</v>
      </c>
      <c r="B547" s="38" t="s">
        <v>382</v>
      </c>
      <c r="C547" s="39">
        <v>1</v>
      </c>
      <c r="D547" s="40">
        <v>15000</v>
      </c>
      <c r="E547" s="88">
        <v>15000</v>
      </c>
      <c r="F547" s="11"/>
      <c r="G547" s="32"/>
      <c r="H547" s="23">
        <f>(E547-J547)/1.15</f>
        <v>13043.478260869566</v>
      </c>
      <c r="I547" s="6" t="s">
        <v>396</v>
      </c>
    </row>
    <row r="548" spans="1:9" x14ac:dyDescent="0.2">
      <c r="A548" s="37" t="s">
        <v>385</v>
      </c>
      <c r="B548" s="38" t="s">
        <v>382</v>
      </c>
      <c r="C548" s="39">
        <v>1</v>
      </c>
      <c r="D548" s="40">
        <v>15000</v>
      </c>
      <c r="E548" s="88">
        <v>15000</v>
      </c>
      <c r="F548" s="11"/>
      <c r="G548" s="32"/>
      <c r="H548" s="23">
        <f>(E548-J548)/1.15</f>
        <v>13043.478260869566</v>
      </c>
      <c r="I548" s="6" t="s">
        <v>396</v>
      </c>
    </row>
    <row r="549" spans="1:9" x14ac:dyDescent="0.2">
      <c r="A549" s="37" t="s">
        <v>386</v>
      </c>
      <c r="B549" s="38" t="s">
        <v>43</v>
      </c>
      <c r="C549" s="41">
        <v>39.5</v>
      </c>
      <c r="D549" s="40">
        <v>1725</v>
      </c>
      <c r="E549" s="88">
        <v>68137.5</v>
      </c>
      <c r="F549" s="11"/>
      <c r="G549" s="32"/>
      <c r="H549" s="23">
        <f>(E549-J549)/1.15</f>
        <v>59250.000000000007</v>
      </c>
      <c r="I549" s="6" t="s">
        <v>396</v>
      </c>
    </row>
    <row r="550" spans="1:9" x14ac:dyDescent="0.2">
      <c r="A550" s="37" t="s">
        <v>387</v>
      </c>
      <c r="B550" s="38" t="s">
        <v>3</v>
      </c>
      <c r="C550" s="39">
        <v>1</v>
      </c>
      <c r="D550" s="40">
        <v>25000</v>
      </c>
      <c r="E550" s="88">
        <v>25000</v>
      </c>
      <c r="F550" s="11"/>
      <c r="G550" s="32"/>
      <c r="H550" s="32"/>
    </row>
    <row r="551" spans="1:9" x14ac:dyDescent="0.2">
      <c r="A551" s="42" t="s">
        <v>388</v>
      </c>
      <c r="B551" s="34"/>
      <c r="C551" s="35"/>
      <c r="D551" s="36"/>
      <c r="E551" s="91">
        <f>SUM(E544:E550)</f>
        <v>183137.5</v>
      </c>
      <c r="F551" s="11"/>
      <c r="G551" s="32"/>
      <c r="H551" s="32"/>
    </row>
    <row r="552" spans="1:9" x14ac:dyDescent="0.2">
      <c r="A552" s="42"/>
      <c r="B552" s="34"/>
      <c r="C552" s="35"/>
      <c r="D552" s="36"/>
      <c r="E552" s="91"/>
      <c r="F552" s="11"/>
      <c r="G552" s="32"/>
      <c r="H552" s="32"/>
    </row>
    <row r="553" spans="1:9" x14ac:dyDescent="0.25">
      <c r="A553" s="43" t="s">
        <v>389</v>
      </c>
      <c r="B553" s="44"/>
      <c r="C553" s="45"/>
      <c r="D553" s="46"/>
      <c r="E553" s="104"/>
      <c r="F553" s="14">
        <f>E551</f>
        <v>183137.5</v>
      </c>
      <c r="G553" s="54">
        <f>F553/1.15</f>
        <v>159250</v>
      </c>
      <c r="H553" s="23"/>
    </row>
    <row r="554" spans="1:9" x14ac:dyDescent="0.2">
      <c r="A554" s="48"/>
      <c r="B554" s="49"/>
      <c r="C554" s="49"/>
      <c r="D554" s="50"/>
      <c r="E554" s="23"/>
      <c r="F554" s="11"/>
      <c r="G554" s="32"/>
    </row>
    <row r="555" spans="1:9" ht="15.75" thickBot="1" x14ac:dyDescent="0.25">
      <c r="A555" s="51"/>
      <c r="B555" s="52"/>
      <c r="C555" s="52"/>
      <c r="D555" s="52"/>
      <c r="E555" s="53"/>
      <c r="F555" s="55"/>
      <c r="G555" s="53"/>
    </row>
  </sheetData>
  <mergeCells count="9">
    <mergeCell ref="D469:E469"/>
    <mergeCell ref="D470:E470"/>
    <mergeCell ref="B1:C1"/>
    <mergeCell ref="B2:C2"/>
    <mergeCell ref="B3:C3"/>
    <mergeCell ref="B4:C4"/>
    <mergeCell ref="A9:B9"/>
    <mergeCell ref="C9:D9"/>
    <mergeCell ref="A10:B10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</dc:creator>
  <cp:lastModifiedBy>Dewald Potgieter</cp:lastModifiedBy>
  <dcterms:created xsi:type="dcterms:W3CDTF">2026-03-04T08:21:09Z</dcterms:created>
  <dcterms:modified xsi:type="dcterms:W3CDTF">2026-03-05T07:02:04Z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2026-03-04T00:00:00Z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2026-03-04T00:00:00Z</vt:filetime>
  </property>
  <property fmtid="{D5CDD505-2E9C-101B-9397-08002B2CF9AE}" pid="5" name="Producer">
    <vt:lpwstr>Microsoft® Excel® for Microsoft 365</vt:lpwstr>
  </property>
</Properties>
</file>