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Timothy Benn\Documents\"/>
    </mc:Choice>
  </mc:AlternateContent>
  <xr:revisionPtr revIDLastSave="0" documentId="13_ncr:1_{965F819C-C692-4F2A-9FCF-5B92692715F6}" xr6:coauthVersionLast="47" xr6:coauthVersionMax="47" xr10:uidLastSave="{00000000-0000-0000-0000-000000000000}"/>
  <bookViews>
    <workbookView xWindow="-120" yWindow="-120" windowWidth="29040" windowHeight="15840" activeTab="1" xr2:uid="{260A762B-E942-4A40-AAE5-7E980C9B525F}"/>
  </bookViews>
  <sheets>
    <sheet name="Employees" sheetId="1" r:id="rId1"/>
    <sheet name="Fees" sheetId="3" r:id="rId2"/>
    <sheet name="Project Fees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9" i="3" l="1"/>
  <c r="E30" i="3"/>
  <c r="H30" i="3" s="1"/>
  <c r="E28" i="3"/>
  <c r="H28" i="3" s="1"/>
  <c r="F21" i="3"/>
  <c r="H50" i="3"/>
  <c r="G30" i="3"/>
  <c r="F27" i="3"/>
  <c r="G28" i="3"/>
  <c r="E24" i="3"/>
  <c r="H24" i="3" s="1"/>
  <c r="E25" i="3"/>
  <c r="H25" i="3" s="1"/>
  <c r="E23" i="3"/>
  <c r="E22" i="3"/>
  <c r="H22" i="3" s="1"/>
  <c r="G29" i="3"/>
  <c r="H44" i="3"/>
  <c r="F43" i="3"/>
  <c r="H43" i="3" s="1"/>
  <c r="H42" i="3" s="1"/>
  <c r="G46" i="3"/>
  <c r="G25" i="3"/>
  <c r="G24" i="3"/>
  <c r="G22" i="3"/>
  <c r="G23" i="3"/>
  <c r="F20" i="2"/>
  <c r="S42" i="2"/>
  <c r="N49" i="2"/>
  <c r="M43" i="2"/>
  <c r="M49" i="2"/>
  <c r="M46" i="2"/>
  <c r="H46" i="2"/>
  <c r="O10" i="2"/>
  <c r="O43" i="2"/>
  <c r="M42" i="2"/>
  <c r="O42" i="2" s="1"/>
  <c r="O54" i="2"/>
  <c r="O53" i="2"/>
  <c r="M23" i="2"/>
  <c r="M48" i="2"/>
  <c r="O48" i="2" s="1"/>
  <c r="H48" i="2"/>
  <c r="M47" i="2"/>
  <c r="O47" i="2" s="1"/>
  <c r="H47" i="2"/>
  <c r="O46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F21" i="2"/>
  <c r="N27" i="2"/>
  <c r="U76" i="2"/>
  <c r="M108" i="2"/>
  <c r="M107" i="2"/>
  <c r="M105" i="2"/>
  <c r="M104" i="2"/>
  <c r="M103" i="2"/>
  <c r="M102" i="2"/>
  <c r="M101" i="2"/>
  <c r="M100" i="2"/>
  <c r="M99" i="2"/>
  <c r="M98" i="2"/>
  <c r="M97" i="2"/>
  <c r="M96" i="2"/>
  <c r="F46" i="3" l="1"/>
  <c r="G27" i="3"/>
  <c r="G21" i="3"/>
  <c r="H48" i="3"/>
  <c r="H49" i="3"/>
  <c r="H23" i="3"/>
  <c r="H21" i="3" s="1"/>
  <c r="O41" i="2"/>
  <c r="O23" i="2"/>
  <c r="M51" i="2"/>
  <c r="M52" i="2"/>
  <c r="M27" i="2"/>
  <c r="P5" i="2"/>
  <c r="H47" i="3" l="1"/>
  <c r="O52" i="2"/>
  <c r="O51" i="2"/>
  <c r="D29" i="2"/>
  <c r="A29" i="2"/>
  <c r="P16" i="2"/>
  <c r="K70" i="2"/>
  <c r="M89" i="2"/>
  <c r="M88" i="2"/>
  <c r="M86" i="2"/>
  <c r="M85" i="2"/>
  <c r="M84" i="2"/>
  <c r="M83" i="2"/>
  <c r="M82" i="2"/>
  <c r="M81" i="2"/>
  <c r="M80" i="2"/>
  <c r="M79" i="2"/>
  <c r="M78" i="2"/>
  <c r="M77" i="2"/>
  <c r="P4" i="2"/>
  <c r="P10" i="2" s="1"/>
  <c r="P13" i="2"/>
  <c r="I14" i="1"/>
  <c r="K14" i="1" s="1"/>
  <c r="P14" i="1" s="1"/>
  <c r="S14" i="1" s="1"/>
  <c r="V14" i="1" s="1"/>
  <c r="N21" i="1" s="1"/>
  <c r="I13" i="1"/>
  <c r="K13" i="1" s="1"/>
  <c r="P13" i="1" s="1"/>
  <c r="S13" i="1" s="1"/>
  <c r="V13" i="1" s="1"/>
  <c r="H52" i="3" l="1"/>
  <c r="H53" i="3" s="1"/>
  <c r="H54" i="3" s="1"/>
  <c r="O50" i="2"/>
  <c r="U73" i="2"/>
  <c r="U82" i="2" s="1"/>
  <c r="U77" i="2" s="1"/>
  <c r="U78" i="2" s="1"/>
  <c r="U80" i="2" s="1"/>
  <c r="L70" i="2"/>
  <c r="M70" i="2" s="1"/>
  <c r="N70" i="2" s="1"/>
  <c r="O29" i="2"/>
  <c r="N17" i="1"/>
  <c r="O28" i="2"/>
  <c r="O24" i="2"/>
  <c r="F29" i="2"/>
  <c r="O56" i="2" l="1"/>
  <c r="O57" i="2" s="1"/>
  <c r="O58" i="2" s="1"/>
  <c r="T42" i="2"/>
  <c r="U42" i="2" s="1"/>
  <c r="O27" i="2"/>
  <c r="AF76" i="2"/>
  <c r="AB76" i="2" s="1"/>
  <c r="AF77" i="2"/>
  <c r="AB77" i="2" s="1"/>
  <c r="Z74" i="2"/>
  <c r="Z75" i="2"/>
  <c r="AF75" i="2" l="1"/>
  <c r="AB75" i="2" s="1"/>
  <c r="Z79" i="2"/>
  <c r="AF74" i="2"/>
  <c r="AB74" i="2" s="1"/>
  <c r="AB80" i="2" l="1"/>
  <c r="O25" i="2"/>
  <c r="M22" i="2"/>
  <c r="N22" i="2"/>
  <c r="S28" i="2" s="1"/>
  <c r="O22" i="2" l="1"/>
  <c r="O32" i="2" s="1"/>
  <c r="O33" i="2" s="1"/>
  <c r="O34" i="2" s="1"/>
  <c r="T28" i="2" s="1"/>
  <c r="K22" i="3"/>
  <c r="H29" i="3" l="1"/>
  <c r="H27" i="3" s="1"/>
  <c r="F33" i="3" s="1"/>
  <c r="H33" i="3" l="1"/>
  <c r="H34" i="3" s="1"/>
  <c r="H35" i="3" s="1"/>
  <c r="K27" i="3" s="1"/>
  <c r="L27" i="3" s="1"/>
  <c r="N27" i="3" s="1"/>
  <c r="M27" i="3" s="1"/>
  <c r="M29" i="3" s="1"/>
  <c r="M31" i="3" s="1"/>
  <c r="K24" i="3" l="1"/>
</calcChain>
</file>

<file path=xl/sharedStrings.xml><?xml version="1.0" encoding="utf-8"?>
<sst xmlns="http://schemas.openxmlformats.org/spreadsheetml/2006/main" count="253" uniqueCount="145">
  <si>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</si>
  <si>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</si>
  <si>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</si>
  <si>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</si>
  <si>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</si>
  <si>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</si>
  <si>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</si>
  <si>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</si>
  <si>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</si>
  <si>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</si>
  <si>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</si>
  <si>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</si>
  <si>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</si>
  <si>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</si>
  <si>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</si>
  <si>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</si>
  <si>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</si>
  <si>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</si>
  <si>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</si>
  <si>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</si>
  <si>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</si>
  <si>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</si>
  <si>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</si>
  <si>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</si>
  <si>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</si>
  <si>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</si>
  <si>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</si>
  <si>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</si>
  <si>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</si>
  <si>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</si>
  <si>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</si>
  <si>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</si>
  <si>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</si>
  <si>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</si>
  <si>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</si>
  <si>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</si>
  <si>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</si>
  <si>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</si>
  <si>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</si>
  <si>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</si>
  <si>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</si>
  <si>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</si>
  <si>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</si>
  <si>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</si>
  <si>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</si>
  <si>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</si>
  <si>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</si>
  <si>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</si>
  <si>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</si>
  <si>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</si>
  <si>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</si>
  <si>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</si>
  <si>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</si>
  <si>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</si>
  <si>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</si>
  <si>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</si>
  <si>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</si>
  <si>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</si>
  <si>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</si>
  <si>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</si>
  <si>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</si>
  <si>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</si>
  <si>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</si>
  <si>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</si>
  <si>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</si>
  <si>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</si>
  <si>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</si>
  <si>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</si>
  <si>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</si>
  <si>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</si>
  <si>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</si>
  <si>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</si>
  <si>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</si>
  <si>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</si>
  <si>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</si>
  <si>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</si>
  <si>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</si>
  <si>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</si>
  <si>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</si>
  <si>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</si>
  <si>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</si>
  <si>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</si>
  <si>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</si>
  <si>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</si>
  <si>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</si>
  <si>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</si>
  <si>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</si>
  <si>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</si>
  <si>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</si>
  <si>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</si>
  <si>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</si>
  <si>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</si>
  <si>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</si>
  <si>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</si>
  <si>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</si>
  <si>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</si>
  <si>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</si>
  <si>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</si>
  <si>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</si>
  <si>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</si>
  <si>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</si>
  <si>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</si>
  <si>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</si>
  <si>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</si>
  <si>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</si>
  <si>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</si>
  <si>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</si>
  <si>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</si>
  <si>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</si>
  <si>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</si>
  <si>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</si>
  <si>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</si>
  <si>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</si>
  <si>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</si>
  <si>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</si>
  <si>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Double Garage</t>
  </si>
  <si>
    <t>Entertainment area</t>
  </si>
  <si>
    <t>Affected Area</t>
  </si>
  <si>
    <t>total</t>
  </si>
  <si>
    <t>Total Additions:</t>
  </si>
  <si>
    <t xml:space="preserve">Total Additions design and mun. dwgs </t>
  </si>
  <si>
    <t>Total add per m²</t>
  </si>
  <si>
    <t>Dewald</t>
  </si>
  <si>
    <t>Measuring</t>
  </si>
  <si>
    <t>Drawing As-builts</t>
  </si>
  <si>
    <t>Drawing 3D - SketchUp</t>
  </si>
  <si>
    <t>Project Daily Rate</t>
  </si>
  <si>
    <t>Design of internal layout</t>
  </si>
  <si>
    <t>N/A</t>
  </si>
  <si>
    <t>Discount:</t>
  </si>
  <si>
    <t>Total Professional Fees:</t>
  </si>
  <si>
    <t>Measure &amp; Redraw (House &amp; Garage)</t>
  </si>
  <si>
    <t>Measure &amp; Redraw (Carport)</t>
  </si>
  <si>
    <t>Phase 2:</t>
  </si>
  <si>
    <t>Phase  1 :</t>
  </si>
  <si>
    <t>Design master plan</t>
  </si>
  <si>
    <t>Phase 1:</t>
  </si>
  <si>
    <t>Admin</t>
  </si>
  <si>
    <t>Design master plan (2D + 3D)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</si>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</sst>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&quot;#,##0.00"/>
    <numFmt numFmtId="165" formatCode="&quot;R&quot;#,##0"/>
    <numFmt numFmtId="166" formatCode="[$R-1C09]\ #,##0"/>
    <numFmt numFmtId="167" formatCode="[$R-1C09]#,##0.00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7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29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4" fillId="0" borderId="15" xfId="0" applyFont="1" applyBorder="1"/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vertical="top"/>
    </xf>
    <xf numFmtId="0" fontId="7" fillId="0" borderId="0" xfId="0" applyFont="1" applyAlignment="1">
      <alignment vertical="top"/>
    </xf>
    <xf numFmtId="0" fontId="4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12" xfId="0" applyFont="1" applyBorder="1"/>
    <xf numFmtId="0" fontId="4" fillId="0" borderId="2" xfId="0" applyFont="1" applyBorder="1"/>
    <xf numFmtId="164" fontId="4" fillId="0" borderId="23" xfId="0" applyNumberFormat="1" applyFont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33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42" xfId="0" applyFont="1" applyBorder="1"/>
    <xf numFmtId="0" fontId="4" fillId="0" borderId="43" xfId="0" applyFont="1" applyBorder="1"/>
    <xf numFmtId="0" fontId="4" fillId="0" borderId="44" xfId="0" applyFont="1" applyBorder="1" applyAlignment="1">
      <alignment horizontal="center"/>
    </xf>
    <xf numFmtId="164" fontId="4" fillId="0" borderId="45" xfId="0" applyNumberFormat="1" applyFont="1" applyBorder="1"/>
    <xf numFmtId="0" fontId="4" fillId="0" borderId="45" xfId="0" applyFont="1" applyBorder="1"/>
    <xf numFmtId="164" fontId="4" fillId="0" borderId="46" xfId="0" applyNumberFormat="1" applyFont="1" applyBorder="1"/>
    <xf numFmtId="0" fontId="4" fillId="0" borderId="29" xfId="0" applyFont="1" applyBorder="1"/>
    <xf numFmtId="0" fontId="4" fillId="0" borderId="47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164" fontId="4" fillId="0" borderId="51" xfId="0" applyNumberFormat="1" applyFont="1" applyBorder="1"/>
    <xf numFmtId="0" fontId="13" fillId="2" borderId="22" xfId="1" applyFont="1" applyBorder="1"/>
    <xf numFmtId="164" fontId="13" fillId="2" borderId="24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54" xfId="0" applyFont="1" applyBorder="1"/>
    <xf numFmtId="9" fontId="4" fillId="0" borderId="33" xfId="0" applyNumberFormat="1" applyFont="1" applyBorder="1" applyAlignment="1">
      <alignment horizontal="center"/>
    </xf>
    <xf numFmtId="164" fontId="4" fillId="0" borderId="33" xfId="0" applyNumberFormat="1" applyFont="1" applyBorder="1"/>
    <xf numFmtId="9" fontId="4" fillId="0" borderId="33" xfId="0" applyNumberFormat="1" applyFont="1" applyBorder="1"/>
    <xf numFmtId="164" fontId="4" fillId="0" borderId="55" xfId="0" applyNumberFormat="1" applyFont="1" applyBorder="1"/>
    <xf numFmtId="0" fontId="4" fillId="0" borderId="56" xfId="0" applyFont="1" applyBorder="1" applyAlignment="1">
      <alignment horizontal="center"/>
    </xf>
    <xf numFmtId="164" fontId="0" fillId="0" borderId="57" xfId="0" applyNumberFormat="1" applyBorder="1"/>
    <xf numFmtId="0" fontId="4" fillId="0" borderId="58" xfId="0" applyFont="1" applyBorder="1"/>
    <xf numFmtId="0" fontId="4" fillId="0" borderId="59" xfId="0" applyFont="1" applyBorder="1"/>
    <xf numFmtId="9" fontId="4" fillId="0" borderId="59" xfId="0" applyNumberFormat="1" applyFont="1" applyBorder="1" applyAlignment="1">
      <alignment horizontal="center"/>
    </xf>
    <xf numFmtId="164" fontId="4" fillId="0" borderId="59" xfId="0" applyNumberFormat="1" applyFont="1" applyBorder="1"/>
    <xf numFmtId="9" fontId="4" fillId="0" borderId="59" xfId="0" applyNumberFormat="1" applyFont="1" applyBorder="1"/>
    <xf numFmtId="164" fontId="4" fillId="0" borderId="27" xfId="0" applyNumberFormat="1" applyFont="1" applyBorder="1"/>
    <xf numFmtId="0" fontId="4" fillId="0" borderId="60" xfId="0" applyFont="1" applyBorder="1" applyAlignment="1">
      <alignment horizontal="center"/>
    </xf>
    <xf numFmtId="164" fontId="0" fillId="0" borderId="61" xfId="0" applyNumberFormat="1" applyBorder="1"/>
    <xf numFmtId="0" fontId="4" fillId="0" borderId="62" xfId="0" applyFont="1" applyBorder="1"/>
    <xf numFmtId="9" fontId="4" fillId="0" borderId="45" xfId="0" applyNumberFormat="1" applyFont="1" applyBorder="1" applyAlignment="1">
      <alignment horizontal="center"/>
    </xf>
    <xf numFmtId="9" fontId="4" fillId="0" borderId="45" xfId="0" applyNumberFormat="1" applyFont="1" applyBorder="1"/>
    <xf numFmtId="0" fontId="4" fillId="0" borderId="63" xfId="0" applyFont="1" applyBorder="1" applyAlignment="1">
      <alignment horizontal="center"/>
    </xf>
    <xf numFmtId="164" fontId="0" fillId="0" borderId="40" xfId="0" applyNumberFormat="1" applyBorder="1"/>
    <xf numFmtId="0" fontId="4" fillId="0" borderId="46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41" xfId="0" applyFont="1" applyBorder="1"/>
    <xf numFmtId="0" fontId="4" fillId="0" borderId="64" xfId="0" applyFont="1" applyBorder="1"/>
    <xf numFmtId="166" fontId="4" fillId="0" borderId="0" xfId="0" applyNumberFormat="1" applyFont="1"/>
    <xf numFmtId="0" fontId="4" fillId="0" borderId="21" xfId="0" applyFont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5" fillId="6" borderId="26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164" fontId="8" fillId="4" borderId="34" xfId="0" applyNumberFormat="1" applyFont="1" applyFill="1" applyBorder="1" applyAlignment="1">
      <alignment horizontal="center"/>
    </xf>
    <xf numFmtId="164" fontId="8" fillId="4" borderId="36" xfId="0" applyNumberFormat="1" applyFont="1" applyFill="1" applyBorder="1" applyAlignment="1">
      <alignment horizontal="center"/>
    </xf>
    <xf numFmtId="164" fontId="8" fillId="4" borderId="35" xfId="0" applyNumberFormat="1" applyFont="1" applyFill="1" applyBorder="1" applyAlignment="1">
      <alignment horizontal="center"/>
    </xf>
    <xf numFmtId="164" fontId="4" fillId="0" borderId="34" xfId="0" applyNumberFormat="1" applyFont="1" applyBorder="1" applyAlignment="1">
      <alignment horizontal="center"/>
    </xf>
    <xf numFmtId="164" fontId="4" fillId="0" borderId="35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164" fontId="4" fillId="0" borderId="36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9" xfId="0" applyNumberFormat="1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164" fontId="4" fillId="0" borderId="65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8" xfId="0" applyFont="1" applyBorder="1"/>
    <xf numFmtId="0" fontId="14" fillId="0" borderId="62" xfId="0" applyFont="1" applyBorder="1"/>
    <xf numFmtId="0" fontId="14" fillId="0" borderId="54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9" xfId="0" applyFont="1" applyBorder="1"/>
    <xf numFmtId="0" fontId="4" fillId="6" borderId="12" xfId="0" applyFont="1" applyFill="1" applyBorder="1"/>
    <xf numFmtId="0" fontId="16" fillId="0" borderId="21" xfId="0" applyFont="1" applyBorder="1" applyAlignment="1">
      <alignment horizontal="center"/>
    </xf>
    <xf numFmtId="164" fontId="4" fillId="0" borderId="43" xfId="0" applyNumberFormat="1" applyFont="1" applyBorder="1"/>
    <xf numFmtId="0" fontId="16" fillId="0" borderId="43" xfId="0" applyFont="1" applyBorder="1"/>
    <xf numFmtId="164" fontId="4" fillId="6" borderId="23" xfId="0" applyNumberFormat="1" applyFont="1" applyFill="1" applyBorder="1"/>
    <xf numFmtId="0" fontId="16" fillId="0" borderId="33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6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7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0" fontId="4" fillId="0" borderId="10" xfId="0" applyFont="1" applyBorder="1"/>
    <xf numFmtId="164" fontId="4" fillId="0" borderId="0" xfId="0" applyNumberFormat="1" applyFont="1" applyAlignment="1">
      <alignment horizontal="center" vertical="center"/>
    </xf>
    <xf numFmtId="0" fontId="4" fillId="0" borderId="59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7" xfId="0" applyFont="1" applyBorder="1"/>
    <xf numFmtId="164" fontId="8" fillId="6" borderId="40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33" xfId="0" applyNumberFormat="1" applyFont="1" applyBorder="1" applyAlignment="1">
      <alignment horizontal="center"/>
    </xf>
    <xf numFmtId="164" fontId="4" fillId="0" borderId="33" xfId="0" applyNumberFormat="1" applyFont="1" applyBorder="1" applyAlignment="1">
      <alignment horizontal="left" vertical="center"/>
    </xf>
    <xf numFmtId="0" fontId="16" fillId="0" borderId="33" xfId="0" applyFont="1" applyBorder="1" applyAlignment="1">
      <alignment horizontal="right"/>
    </xf>
    <xf numFmtId="0" fontId="4" fillId="0" borderId="33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33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2" fontId="16" fillId="6" borderId="2" xfId="0" applyNumberFormat="1" applyFont="1" applyFill="1" applyBorder="1" applyAlignment="1">
      <alignment horizontal="center"/>
    </xf>
    <xf numFmtId="2" fontId="16" fillId="0" borderId="33" xfId="0" applyNumberFormat="1" applyFont="1" applyBorder="1" applyAlignment="1">
      <alignment horizontal="right"/>
    </xf>
    <xf numFmtId="164" fontId="4" fillId="0" borderId="43" xfId="0" applyNumberFormat="1" applyFont="1" applyBorder="1" applyAlignment="1">
      <alignment horizontal="center"/>
    </xf>
    <xf numFmtId="164" fontId="4" fillId="0" borderId="69" xfId="0" applyNumberFormat="1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4" fillId="0" borderId="61" xfId="0" applyFont="1" applyBorder="1" applyAlignment="1">
      <alignment horizontal="center" vertical="center"/>
    </xf>
    <xf numFmtId="0" fontId="4" fillId="6" borderId="57" xfId="0" applyFont="1" applyFill="1" applyBorder="1" applyAlignment="1">
      <alignment horizontal="center"/>
    </xf>
    <xf numFmtId="0" fontId="4" fillId="6" borderId="61" xfId="0" applyFont="1" applyFill="1" applyBorder="1" applyAlignment="1">
      <alignment horizontal="center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164" fontId="8" fillId="4" borderId="40" xfId="0" applyNumberFormat="1" applyFont="1" applyFill="1" applyBorder="1" applyAlignment="1">
      <alignment horizontal="center" vertical="center"/>
    </xf>
    <xf numFmtId="9" fontId="4" fillId="10" borderId="11" xfId="3" applyFont="1" applyFill="1" applyBorder="1" applyAlignment="1">
      <alignment horizontal="left"/>
    </xf>
    <xf numFmtId="0" fontId="4" fillId="10" borderId="12" xfId="0" applyFont="1" applyFill="1" applyBorder="1" applyAlignment="1">
      <alignment horizontal="left"/>
    </xf>
    <xf numFmtId="0" fontId="4" fillId="10" borderId="13" xfId="0" applyFont="1" applyFill="1" applyBorder="1"/>
    <xf numFmtId="0" fontId="0" fillId="10" borderId="12" xfId="0" applyFill="1" applyBorder="1"/>
    <xf numFmtId="0" fontId="4" fillId="10" borderId="11" xfId="0" applyFont="1" applyFill="1" applyBorder="1"/>
    <xf numFmtId="164" fontId="8" fillId="4" borderId="0" xfId="0" applyNumberFormat="1" applyFont="1" applyFill="1"/>
    <xf numFmtId="164" fontId="8" fillId="4" borderId="13" xfId="0" applyNumberFormat="1" applyFont="1" applyFill="1" applyBorder="1"/>
    <xf numFmtId="164" fontId="8" fillId="11" borderId="0" xfId="0" applyNumberFormat="1" applyFont="1" applyFill="1"/>
    <xf numFmtId="164" fontId="8" fillId="8" borderId="8" xfId="0" applyNumberFormat="1" applyFont="1" applyFill="1" applyBorder="1" applyAlignment="1">
      <alignment horizontal="center"/>
    </xf>
    <xf numFmtId="164" fontId="8" fillId="8" borderId="9" xfId="0" applyNumberFormat="1" applyFont="1" applyFill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4" fillId="0" borderId="22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164" fontId="4" fillId="0" borderId="21" xfId="0" applyNumberFormat="1" applyFont="1" applyBorder="1" applyAlignment="1">
      <alignment horizontal="center"/>
    </xf>
    <xf numFmtId="0" fontId="4" fillId="0" borderId="59" xfId="0" applyFont="1" applyBorder="1" applyAlignment="1">
      <alignment horizontal="left"/>
    </xf>
    <xf numFmtId="164" fontId="4" fillId="0" borderId="59" xfId="0" applyNumberFormat="1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5" xfId="0" applyNumberFormat="1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33" xfId="0" applyNumberFormat="1" applyFont="1" applyBorder="1" applyAlignment="1">
      <alignment horizontal="center" vertic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43" xfId="0" applyFont="1" applyBorder="1" applyAlignment="1">
      <alignment horizontal="left"/>
    </xf>
    <xf numFmtId="164" fontId="4" fillId="0" borderId="43" xfId="0" applyNumberFormat="1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164" fontId="4" fillId="0" borderId="43" xfId="0" applyNumberFormat="1" applyFont="1" applyBorder="1" applyAlignment="1">
      <alignment horizontal="left"/>
    </xf>
    <xf numFmtId="164" fontId="4" fillId="0" borderId="29" xfId="0" applyNumberFormat="1" applyFont="1" applyBorder="1" applyAlignment="1">
      <alignment horizontal="center"/>
    </xf>
    <xf numFmtId="164" fontId="4" fillId="0" borderId="68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164" fontId="4" fillId="0" borderId="37" xfId="0" applyNumberFormat="1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164" fontId="4" fillId="0" borderId="59" xfId="0" applyNumberFormat="1" applyFont="1" applyBorder="1" applyAlignment="1">
      <alignment horizontal="center" vertic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4" fillId="0" borderId="28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left"/>
    </xf>
    <xf numFmtId="164" fontId="4" fillId="0" borderId="33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0" xfId="0" applyFont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164" fontId="4" fillId="0" borderId="49" xfId="0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5" fillId="6" borderId="26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8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B1" workbookViewId="0">
      <selection activeCell="K23" sqref="K23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198"/>
      <c r="B1" s="199"/>
      <c r="C1" s="199"/>
      <c r="D1" s="199"/>
      <c r="E1" s="200"/>
    </row>
    <row r="2" spans="1:22" x14ac:dyDescent="0.3">
      <c r="A2" s="201"/>
      <c r="B2" s="202"/>
      <c r="C2" s="202"/>
      <c r="D2" s="202"/>
      <c r="E2" s="203"/>
    </row>
    <row r="3" spans="1:22" x14ac:dyDescent="0.3">
      <c r="A3" s="201"/>
      <c r="B3" s="202"/>
      <c r="C3" s="202"/>
      <c r="D3" s="202"/>
      <c r="E3" s="203"/>
    </row>
    <row r="4" spans="1:22" x14ac:dyDescent="0.3">
      <c r="A4" s="201"/>
      <c r="B4" s="202"/>
      <c r="C4" s="202"/>
      <c r="D4" s="202"/>
      <c r="E4" s="203"/>
    </row>
    <row r="5" spans="1:22" x14ac:dyDescent="0.3">
      <c r="A5" s="201"/>
      <c r="B5" s="202"/>
      <c r="C5" s="202"/>
      <c r="D5" s="202"/>
      <c r="E5" s="203"/>
    </row>
    <row r="6" spans="1:22" x14ac:dyDescent="0.3">
      <c r="A6" s="201"/>
      <c r="B6" s="202"/>
      <c r="C6" s="202"/>
      <c r="D6" s="202"/>
      <c r="E6" s="203"/>
    </row>
    <row r="7" spans="1:22" x14ac:dyDescent="0.3">
      <c r="A7" s="201"/>
      <c r="B7" s="202"/>
      <c r="C7" s="202"/>
      <c r="D7" s="202"/>
      <c r="E7" s="203"/>
    </row>
    <row r="8" spans="1:22" x14ac:dyDescent="0.3">
      <c r="A8" s="201"/>
      <c r="B8" s="202"/>
      <c r="C8" s="202"/>
      <c r="D8" s="202"/>
      <c r="E8" s="203"/>
    </row>
    <row r="9" spans="1:22" x14ac:dyDescent="0.3">
      <c r="A9" s="201"/>
      <c r="B9" s="202"/>
      <c r="C9" s="202"/>
      <c r="D9" s="202"/>
      <c r="E9" s="203"/>
    </row>
    <row r="10" spans="1:22" ht="18" thickBot="1" x14ac:dyDescent="0.35">
      <c r="A10" s="204"/>
      <c r="B10" s="205"/>
      <c r="C10" s="205"/>
      <c r="D10" s="205"/>
      <c r="E10" s="206"/>
    </row>
    <row r="11" spans="1:22" ht="21" thickBot="1" x14ac:dyDescent="0.35">
      <c r="A11" s="217" t="s">
        <v>8</v>
      </c>
      <c r="B11" s="212"/>
      <c r="C11" s="212"/>
      <c r="D11" s="212"/>
      <c r="E11" s="213"/>
      <c r="M11" s="11"/>
      <c r="N11" s="211" t="s">
        <v>9</v>
      </c>
      <c r="O11" s="212"/>
      <c r="P11" s="212"/>
      <c r="Q11" s="212"/>
      <c r="R11" s="213"/>
    </row>
    <row r="12" spans="1:22" ht="18.75" customHeight="1" thickBot="1" x14ac:dyDescent="0.35">
      <c r="A12" s="4"/>
      <c r="B12" s="207" t="s">
        <v>1</v>
      </c>
      <c r="C12" s="208"/>
      <c r="D12" s="10" t="s">
        <v>0</v>
      </c>
      <c r="E12" s="218" t="s">
        <v>2</v>
      </c>
      <c r="F12" s="219"/>
      <c r="G12" s="220"/>
      <c r="H12" s="215" t="s">
        <v>12</v>
      </c>
      <c r="I12" s="216"/>
      <c r="J12" s="8"/>
      <c r="K12" s="9" t="s">
        <v>5</v>
      </c>
      <c r="N12" s="214" t="s">
        <v>10</v>
      </c>
      <c r="O12" s="190"/>
      <c r="P12" s="12" t="s">
        <v>13</v>
      </c>
      <c r="Q12" s="190" t="s">
        <v>11</v>
      </c>
      <c r="R12" s="190"/>
      <c r="S12" s="12" t="s">
        <v>14</v>
      </c>
      <c r="T12" s="190" t="s">
        <v>99</v>
      </c>
      <c r="U12" s="190"/>
      <c r="V12" s="13" t="s">
        <v>15</v>
      </c>
    </row>
    <row r="13" spans="1:22" ht="18" thickBot="1" x14ac:dyDescent="0.35">
      <c r="A13" s="5">
        <v>1</v>
      </c>
      <c r="B13" s="221" t="s">
        <v>6</v>
      </c>
      <c r="C13" s="221"/>
      <c r="D13" s="1" t="s">
        <v>3</v>
      </c>
      <c r="E13" s="6"/>
      <c r="F13" s="222">
        <v>40870</v>
      </c>
      <c r="G13" s="222"/>
      <c r="H13" s="7">
        <v>0.15</v>
      </c>
      <c r="I13" s="6">
        <f>F13*H13</f>
        <v>6130.5</v>
      </c>
      <c r="K13" s="6">
        <f>F13+I13</f>
        <v>47000.5</v>
      </c>
      <c r="M13" s="6"/>
      <c r="N13" s="191">
        <v>21</v>
      </c>
      <c r="O13" s="192"/>
      <c r="P13" s="16">
        <f>K13/N13</f>
        <v>2238.1190476190477</v>
      </c>
      <c r="Q13" s="192">
        <v>8</v>
      </c>
      <c r="R13" s="192"/>
      <c r="S13" s="16">
        <f>P13/Q13</f>
        <v>279.76488095238096</v>
      </c>
      <c r="T13" s="192">
        <v>2.4</v>
      </c>
      <c r="U13" s="193"/>
      <c r="V13" s="17">
        <f>S13*T13</f>
        <v>671.43571428571431</v>
      </c>
    </row>
    <row r="14" spans="1:22" ht="18" thickBot="1" x14ac:dyDescent="0.35">
      <c r="A14" s="5">
        <v>2</v>
      </c>
      <c r="B14" s="209" t="s">
        <v>7</v>
      </c>
      <c r="C14" s="209"/>
      <c r="D14" s="1" t="s">
        <v>3</v>
      </c>
      <c r="F14" s="210">
        <v>38000</v>
      </c>
      <c r="G14" s="210"/>
      <c r="H14" s="7">
        <v>0.15</v>
      </c>
      <c r="I14" s="6">
        <f>F14*H14</f>
        <v>5700</v>
      </c>
      <c r="K14" s="6">
        <f>F14+I14</f>
        <v>43700</v>
      </c>
      <c r="N14" s="194">
        <v>21</v>
      </c>
      <c r="O14" s="195"/>
      <c r="P14" s="16">
        <f>K14/N14</f>
        <v>2080.9523809523807</v>
      </c>
      <c r="Q14" s="196">
        <v>8</v>
      </c>
      <c r="R14" s="195"/>
      <c r="S14" s="16">
        <f>P14/Q14</f>
        <v>260.11904761904759</v>
      </c>
      <c r="T14" s="196">
        <v>2.4</v>
      </c>
      <c r="U14" s="197"/>
      <c r="V14" s="17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187" t="s">
        <v>100</v>
      </c>
      <c r="O16" s="188"/>
      <c r="P16" s="189"/>
    </row>
    <row r="17" spans="1:16" ht="18" thickBot="1" x14ac:dyDescent="0.35">
      <c r="A17" s="5"/>
      <c r="N17" s="185">
        <f>V13*Q13</f>
        <v>5371.4857142857145</v>
      </c>
      <c r="O17" s="186"/>
      <c r="P17" s="134"/>
    </row>
    <row r="18" spans="1:16" x14ac:dyDescent="0.3">
      <c r="A18" s="5"/>
    </row>
    <row r="19" spans="1:16" ht="18" thickBot="1" x14ac:dyDescent="0.35">
      <c r="A19" s="5"/>
    </row>
    <row r="20" spans="1:16" x14ac:dyDescent="0.3">
      <c r="A20" s="5"/>
      <c r="N20" s="187" t="s">
        <v>100</v>
      </c>
      <c r="O20" s="188"/>
      <c r="P20" s="189"/>
    </row>
    <row r="21" spans="1:16" ht="18" thickBot="1" x14ac:dyDescent="0.35">
      <c r="A21" s="5"/>
      <c r="N21" s="185">
        <f>V14*Q14</f>
        <v>4994.2857142857138</v>
      </c>
      <c r="O21" s="186"/>
      <c r="P21" s="134"/>
    </row>
    <row r="22" spans="1:16" x14ac:dyDescent="0.3">
      <c r="A22" s="5"/>
    </row>
    <row r="23" spans="1:16" x14ac:dyDescent="0.3">
      <c r="A23" s="5"/>
    </row>
    <row r="24" spans="1:16" x14ac:dyDescent="0.3">
      <c r="A24" s="5"/>
    </row>
    <row r="25" spans="1:16" x14ac:dyDescent="0.3">
      <c r="A25" s="5"/>
    </row>
    <row r="26" spans="1:16" x14ac:dyDescent="0.3">
      <c r="A26" s="5"/>
    </row>
    <row r="27" spans="1:16" x14ac:dyDescent="0.3">
      <c r="A27" s="5"/>
    </row>
    <row r="28" spans="1:16" x14ac:dyDescent="0.3">
      <c r="A28" s="5"/>
    </row>
    <row r="29" spans="1:16" x14ac:dyDescent="0.3">
      <c r="A29" s="5"/>
    </row>
    <row r="30" spans="1:16" x14ac:dyDescent="0.3">
      <c r="A30" s="5"/>
    </row>
    <row r="31" spans="1:16" x14ac:dyDescent="0.3">
      <c r="A31" s="5"/>
    </row>
    <row r="32" spans="1:16" x14ac:dyDescent="0.3">
      <c r="A32" s="5"/>
    </row>
  </sheetData>
  <mergeCells count="23"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55"/>
  <sheetViews>
    <sheetView tabSelected="1" zoomScaleNormal="100" workbookViewId="0">
      <selection activeCell="K35" sqref="K35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25.42578125" customWidth="1"/>
  </cols>
  <sheetData>
    <row r="1" spans="1:14" ht="17.25" x14ac:dyDescent="0.3">
      <c r="A1" s="250"/>
      <c r="B1" s="250"/>
      <c r="C1" s="250"/>
      <c r="D1" s="250"/>
      <c r="E1" s="250"/>
      <c r="F1" s="250"/>
      <c r="G1" s="250"/>
      <c r="H1" s="250"/>
      <c r="I1" s="250"/>
      <c r="J1" s="112"/>
      <c r="K1" s="112"/>
      <c r="L1" s="1"/>
      <c r="M1" s="1"/>
      <c r="N1" s="1"/>
    </row>
    <row r="2" spans="1:14" ht="17.25" x14ac:dyDescent="0.3">
      <c r="A2" s="250"/>
      <c r="B2" s="250"/>
      <c r="C2" s="250"/>
      <c r="D2" s="250"/>
      <c r="E2" s="250"/>
      <c r="F2" s="250"/>
      <c r="G2" s="250"/>
      <c r="H2" s="250"/>
      <c r="I2" s="250"/>
      <c r="J2" s="1"/>
      <c r="K2" s="1"/>
      <c r="L2" s="1"/>
      <c r="M2" s="1"/>
      <c r="N2" s="1"/>
    </row>
    <row r="3" spans="1:14" ht="17.25" x14ac:dyDescent="0.3">
      <c r="A3" s="250"/>
      <c r="B3" s="250"/>
      <c r="C3" s="250"/>
      <c r="D3" s="250"/>
      <c r="E3" s="250"/>
      <c r="F3" s="250"/>
      <c r="G3" s="250"/>
      <c r="H3" s="250"/>
      <c r="I3" s="250"/>
      <c r="J3" s="1"/>
      <c r="K3" s="1"/>
      <c r="L3" s="1"/>
      <c r="M3" s="1"/>
      <c r="N3" s="1"/>
    </row>
    <row r="4" spans="1:14" ht="17.25" x14ac:dyDescent="0.3">
      <c r="A4" s="250"/>
      <c r="B4" s="250"/>
      <c r="C4" s="250"/>
      <c r="D4" s="250"/>
      <c r="E4" s="250"/>
      <c r="F4" s="250"/>
      <c r="G4" s="250"/>
      <c r="H4" s="250"/>
      <c r="I4" s="250"/>
      <c r="J4" s="2"/>
      <c r="K4" s="2"/>
      <c r="L4" s="1"/>
      <c r="M4" s="1"/>
      <c r="N4" s="1"/>
    </row>
    <row r="5" spans="1:14" ht="17.25" x14ac:dyDescent="0.3">
      <c r="A5" s="250"/>
      <c r="B5" s="250"/>
      <c r="C5" s="250"/>
      <c r="D5" s="250"/>
      <c r="E5" s="250"/>
      <c r="F5" s="250"/>
      <c r="G5" s="250"/>
      <c r="H5" s="250"/>
      <c r="I5" s="250"/>
      <c r="J5" s="2"/>
      <c r="K5" s="2"/>
      <c r="L5" s="1"/>
      <c r="M5" s="1"/>
      <c r="N5" s="1"/>
    </row>
    <row r="6" spans="1:14" ht="17.25" x14ac:dyDescent="0.3">
      <c r="A6" s="250"/>
      <c r="B6" s="250"/>
      <c r="C6" s="250"/>
      <c r="D6" s="250"/>
      <c r="E6" s="250"/>
      <c r="F6" s="250"/>
      <c r="G6" s="250"/>
      <c r="H6" s="250"/>
      <c r="I6" s="250"/>
      <c r="J6" s="2"/>
      <c r="K6" s="2"/>
      <c r="L6" s="1"/>
      <c r="M6" s="1"/>
      <c r="N6" s="1"/>
    </row>
    <row r="7" spans="1:14" ht="17.25" x14ac:dyDescent="0.3">
      <c r="A7" s="250"/>
      <c r="B7" s="250"/>
      <c r="C7" s="250"/>
      <c r="D7" s="250"/>
      <c r="E7" s="250"/>
      <c r="F7" s="250"/>
      <c r="G7" s="250"/>
      <c r="H7" s="250"/>
      <c r="I7" s="250"/>
      <c r="J7" s="2"/>
      <c r="K7" s="2"/>
      <c r="L7" s="1"/>
      <c r="M7" s="1"/>
      <c r="N7" s="1"/>
    </row>
    <row r="8" spans="1:14" ht="17.25" x14ac:dyDescent="0.3">
      <c r="A8" s="250"/>
      <c r="B8" s="250"/>
      <c r="C8" s="250"/>
      <c r="D8" s="250"/>
      <c r="E8" s="250"/>
      <c r="F8" s="250"/>
      <c r="G8" s="250"/>
      <c r="H8" s="250"/>
      <c r="I8" s="250"/>
      <c r="J8" s="1"/>
      <c r="K8" s="1"/>
      <c r="L8" s="1"/>
      <c r="M8" s="1"/>
      <c r="N8" s="1"/>
    </row>
    <row r="9" spans="1:14" ht="17.25" x14ac:dyDescent="0.3">
      <c r="A9" s="250"/>
      <c r="B9" s="250"/>
      <c r="C9" s="250"/>
      <c r="D9" s="250"/>
      <c r="E9" s="250"/>
      <c r="F9" s="250"/>
      <c r="G9" s="250"/>
      <c r="H9" s="250"/>
      <c r="I9" s="250"/>
      <c r="J9" s="2"/>
      <c r="K9" s="2"/>
      <c r="L9" s="1"/>
      <c r="M9" s="1"/>
      <c r="N9" s="1"/>
    </row>
    <row r="10" spans="1:14" ht="17.25" x14ac:dyDescent="0.3">
      <c r="A10" s="250"/>
      <c r="B10" s="250"/>
      <c r="C10" s="250"/>
      <c r="D10" s="250"/>
      <c r="E10" s="250"/>
      <c r="F10" s="250"/>
      <c r="G10" s="250"/>
      <c r="H10" s="250"/>
      <c r="I10" s="250"/>
      <c r="J10" s="2"/>
      <c r="K10" s="2"/>
      <c r="L10" s="1"/>
      <c r="M10" s="1"/>
      <c r="N10" s="1"/>
    </row>
    <row r="11" spans="1:14" ht="17.25" x14ac:dyDescent="0.3">
      <c r="A11" s="250"/>
      <c r="B11" s="250"/>
      <c r="C11" s="250"/>
      <c r="D11" s="250"/>
      <c r="E11" s="250"/>
      <c r="F11" s="250"/>
      <c r="G11" s="250"/>
      <c r="H11" s="250"/>
      <c r="I11" s="250"/>
      <c r="J11" s="2"/>
      <c r="K11" s="2"/>
      <c r="L11" s="1"/>
      <c r="M11" s="1"/>
      <c r="N11" s="1"/>
    </row>
    <row r="12" spans="1:14" ht="17.25" x14ac:dyDescent="0.3">
      <c r="A12" s="250"/>
      <c r="B12" s="250"/>
      <c r="C12" s="250"/>
      <c r="D12" s="250"/>
      <c r="E12" s="250"/>
      <c r="F12" s="250"/>
      <c r="G12" s="250"/>
      <c r="H12" s="250"/>
      <c r="I12" s="250"/>
      <c r="J12" s="2"/>
      <c r="K12" s="2"/>
      <c r="L12" s="1"/>
      <c r="M12" s="1"/>
      <c r="N12" s="1"/>
    </row>
    <row r="13" spans="1:14" ht="17.25" x14ac:dyDescent="0.3">
      <c r="A13" s="250"/>
      <c r="B13" s="250"/>
      <c r="C13" s="250"/>
      <c r="D13" s="250"/>
      <c r="E13" s="250"/>
      <c r="F13" s="250"/>
      <c r="G13" s="250"/>
      <c r="H13" s="250"/>
      <c r="I13" s="250"/>
      <c r="J13" s="1"/>
      <c r="K13" s="1"/>
      <c r="L13" s="1"/>
      <c r="M13" s="1"/>
      <c r="N13" s="1"/>
    </row>
    <row r="14" spans="1:14" ht="17.25" x14ac:dyDescent="0.3">
      <c r="A14" s="250"/>
      <c r="B14" s="250"/>
      <c r="C14" s="250"/>
      <c r="D14" s="250"/>
      <c r="E14" s="250"/>
      <c r="F14" s="250"/>
      <c r="G14" s="250"/>
      <c r="H14" s="250"/>
      <c r="I14" s="250"/>
      <c r="J14" s="1"/>
      <c r="K14" s="1"/>
      <c r="L14" s="1"/>
      <c r="M14" s="1"/>
      <c r="N14" s="1"/>
    </row>
    <row r="15" spans="1:14" ht="17.25" x14ac:dyDescent="0.3">
      <c r="A15" s="250"/>
      <c r="B15" s="250"/>
      <c r="C15" s="250"/>
      <c r="D15" s="250"/>
      <c r="E15" s="250"/>
      <c r="F15" s="250"/>
      <c r="G15" s="250"/>
      <c r="H15" s="250"/>
      <c r="I15" s="250"/>
      <c r="J15" s="1"/>
      <c r="K15" s="1"/>
      <c r="L15" s="3"/>
      <c r="M15" s="1"/>
      <c r="N15" s="1"/>
    </row>
    <row r="16" spans="1:14" ht="18" thickBot="1" x14ac:dyDescent="0.35">
      <c r="A16" s="250"/>
      <c r="B16" s="250"/>
      <c r="C16" s="250"/>
      <c r="D16" s="250"/>
      <c r="E16" s="250"/>
      <c r="F16" s="250"/>
      <c r="G16" s="250"/>
      <c r="H16" s="250"/>
      <c r="I16" s="250"/>
      <c r="J16" s="2"/>
      <c r="K16" s="2"/>
      <c r="L16" s="3"/>
      <c r="M16" s="1"/>
      <c r="N16" s="1"/>
    </row>
    <row r="17" spans="1:14" ht="21" thickBot="1" x14ac:dyDescent="0.35">
      <c r="A17" s="251" t="s">
        <v>16</v>
      </c>
      <c r="B17" s="252"/>
      <c r="C17" s="252"/>
      <c r="D17" s="252"/>
      <c r="E17" s="252"/>
      <c r="F17" s="252"/>
      <c r="G17" s="252"/>
      <c r="H17" s="252"/>
      <c r="I17" s="253"/>
      <c r="J17" s="1"/>
      <c r="K17" s="1"/>
      <c r="L17" s="3"/>
      <c r="M17" s="1"/>
      <c r="N17" s="1"/>
    </row>
    <row r="18" spans="1:14" ht="18" thickBot="1" x14ac:dyDescent="0.35">
      <c r="A18" s="112"/>
      <c r="B18" s="112"/>
      <c r="C18" s="112"/>
      <c r="D18" s="112"/>
      <c r="E18" s="112"/>
      <c r="F18" s="112"/>
      <c r="G18" s="112"/>
      <c r="H18" s="112"/>
      <c r="I18" s="112"/>
      <c r="L18" s="1"/>
      <c r="M18" s="1"/>
      <c r="N18" s="1"/>
    </row>
    <row r="19" spans="1:14" ht="18.75" x14ac:dyDescent="0.3">
      <c r="A19" s="232" t="s">
        <v>83</v>
      </c>
      <c r="B19" s="233"/>
      <c r="C19" s="234"/>
      <c r="D19" s="1"/>
      <c r="E19" s="3" t="s">
        <v>87</v>
      </c>
      <c r="F19" s="1"/>
      <c r="G19" s="1"/>
      <c r="H19" s="1"/>
      <c r="I19" s="1"/>
      <c r="L19" s="1"/>
      <c r="M19" s="1"/>
      <c r="N19" s="1"/>
    </row>
    <row r="20" spans="1:14" ht="18" thickBot="1" x14ac:dyDescent="0.35">
      <c r="A20" s="235" t="s">
        <v>78</v>
      </c>
      <c r="B20" s="226"/>
      <c r="C20" s="226"/>
      <c r="D20" s="75" t="s">
        <v>80</v>
      </c>
      <c r="E20" s="75" t="s">
        <v>81</v>
      </c>
      <c r="F20" s="75" t="s">
        <v>79</v>
      </c>
      <c r="G20" s="118" t="s">
        <v>25</v>
      </c>
      <c r="H20" s="226" t="s">
        <v>5</v>
      </c>
      <c r="I20" s="226"/>
      <c r="J20" s="1"/>
      <c r="K20" s="1"/>
      <c r="L20" s="1"/>
      <c r="N20" s="1"/>
    </row>
    <row r="21" spans="1:14" ht="18" thickBot="1" x14ac:dyDescent="0.35">
      <c r="A21" s="227" t="s">
        <v>134</v>
      </c>
      <c r="B21" s="228"/>
      <c r="C21" s="121"/>
      <c r="D21" s="121"/>
      <c r="E21" s="127"/>
      <c r="F21" s="128">
        <f>SUM(F22:F25)</f>
        <v>11</v>
      </c>
      <c r="G21" s="164">
        <f>SUM(G22:G25)</f>
        <v>1.375</v>
      </c>
      <c r="H21" s="229">
        <f>SUM(H22:I25)</f>
        <v>6875</v>
      </c>
      <c r="I21" s="230"/>
      <c r="J21" s="1"/>
      <c r="K21" s="171" t="s">
        <v>104</v>
      </c>
      <c r="L21" s="1"/>
      <c r="N21" s="1"/>
    </row>
    <row r="22" spans="1:14" ht="17.25" x14ac:dyDescent="0.3">
      <c r="A22" s="144" t="s">
        <v>123</v>
      </c>
      <c r="B22" s="143"/>
      <c r="C22" s="50" t="s">
        <v>24</v>
      </c>
      <c r="D22" s="154" t="s">
        <v>122</v>
      </c>
      <c r="E22" s="167">
        <f>IF(D22="Dewald",ROUNDUP(625,1),Employees!$V$13)</f>
        <v>625</v>
      </c>
      <c r="F22" s="155">
        <v>3</v>
      </c>
      <c r="G22" s="165">
        <f>F22/8</f>
        <v>0.375</v>
      </c>
      <c r="H22" s="231">
        <f>F22*E22</f>
        <v>1875</v>
      </c>
      <c r="I22" s="231"/>
      <c r="J22" s="1"/>
      <c r="K22" s="170">
        <f>G27+G21</f>
        <v>3.875</v>
      </c>
      <c r="L22" s="1"/>
      <c r="N22" s="1"/>
    </row>
    <row r="23" spans="1:14" ht="17.25" x14ac:dyDescent="0.3">
      <c r="A23" s="239" t="s">
        <v>124</v>
      </c>
      <c r="B23" s="239"/>
      <c r="C23" s="119" t="s">
        <v>24</v>
      </c>
      <c r="D23" s="166" t="s">
        <v>122</v>
      </c>
      <c r="E23" s="99">
        <f>IF(D23="Dewald",ROUNDUP(625,1),Employees!$V$13)</f>
        <v>625</v>
      </c>
      <c r="F23" s="168">
        <v>8</v>
      </c>
      <c r="G23" s="120">
        <f>F23/8</f>
        <v>1</v>
      </c>
      <c r="H23" s="240">
        <f>F23*E23</f>
        <v>5000</v>
      </c>
      <c r="I23" s="241"/>
      <c r="J23" s="1"/>
      <c r="K23" s="172" t="s">
        <v>126</v>
      </c>
      <c r="L23" s="1"/>
      <c r="N23" s="1"/>
    </row>
    <row r="24" spans="1:14" ht="18" thickBot="1" x14ac:dyDescent="0.35">
      <c r="A24" s="223" t="s">
        <v>125</v>
      </c>
      <c r="B24" s="223"/>
      <c r="C24" s="56" t="s">
        <v>24</v>
      </c>
      <c r="D24" s="156" t="s">
        <v>122</v>
      </c>
      <c r="E24" s="99">
        <f>IF(D24="Dewald",ROUNDUP(625,1),Employees!$V$13)</f>
        <v>625</v>
      </c>
      <c r="F24" s="156">
        <v>0</v>
      </c>
      <c r="G24" s="120">
        <f>F24/8</f>
        <v>0</v>
      </c>
      <c r="H24" s="242">
        <f>F24*E24</f>
        <v>0</v>
      </c>
      <c r="I24" s="243"/>
      <c r="J24" s="1"/>
      <c r="K24" s="176">
        <f>H35/K22</f>
        <v>5000</v>
      </c>
    </row>
    <row r="25" spans="1:14" ht="18" thickBot="1" x14ac:dyDescent="0.35">
      <c r="A25" s="4" t="s">
        <v>127</v>
      </c>
      <c r="B25" s="4"/>
      <c r="C25" s="1" t="s">
        <v>128</v>
      </c>
      <c r="D25" s="156" t="s">
        <v>122</v>
      </c>
      <c r="E25" s="99">
        <f>IF(D25="Dewald",ROUNDUP(625,1),Employees!$V$13)</f>
        <v>625</v>
      </c>
      <c r="F25" s="156">
        <v>0</v>
      </c>
      <c r="G25" s="120">
        <f>F25/8</f>
        <v>0</v>
      </c>
      <c r="H25" s="242">
        <f>F25*E25</f>
        <v>0</v>
      </c>
      <c r="I25" s="243"/>
      <c r="J25" s="1"/>
    </row>
    <row r="26" spans="1:14" ht="18" thickBot="1" x14ac:dyDescent="0.35">
      <c r="A26" s="4"/>
      <c r="B26" s="4"/>
      <c r="C26" s="1"/>
      <c r="D26" s="1"/>
      <c r="E26" s="1"/>
      <c r="F26" s="1"/>
      <c r="G26" s="1"/>
      <c r="H26" s="1"/>
      <c r="I26" s="1"/>
      <c r="J26" s="1"/>
      <c r="K26" s="177" t="s">
        <v>144</v>
      </c>
      <c r="L26" s="178" t="s">
        <v>139</v>
      </c>
      <c r="M26" s="178" t="s">
        <v>142</v>
      </c>
      <c r="N26" s="179" t="s">
        <v>140</v>
      </c>
    </row>
    <row r="27" spans="1:14" ht="18" thickBot="1" x14ac:dyDescent="0.35">
      <c r="A27" s="244" t="s">
        <v>133</v>
      </c>
      <c r="B27" s="245"/>
      <c r="C27" s="117"/>
      <c r="D27" s="117"/>
      <c r="E27" s="117"/>
      <c r="F27" s="130">
        <f>SUM(F28:F31)</f>
        <v>20</v>
      </c>
      <c r="G27" s="130">
        <f>SUM(G28:G31)</f>
        <v>2.5</v>
      </c>
      <c r="H27" s="229">
        <f>SUM(H28:I30)</f>
        <v>12500</v>
      </c>
      <c r="I27" s="246"/>
      <c r="J27" s="1"/>
      <c r="K27" s="6">
        <f>H35*0.05</f>
        <v>968.75</v>
      </c>
      <c r="L27" s="6">
        <f>H35-K27</f>
        <v>18406.25</v>
      </c>
      <c r="M27" s="182">
        <f>L27-N27</f>
        <v>10736.979166666666</v>
      </c>
      <c r="N27" s="184">
        <f>L27/2.4</f>
        <v>7669.2708333333339</v>
      </c>
    </row>
    <row r="28" spans="1:14" ht="18" thickBot="1" x14ac:dyDescent="0.35">
      <c r="A28" s="236" t="s">
        <v>138</v>
      </c>
      <c r="B28" s="236"/>
      <c r="C28" s="173"/>
      <c r="D28" s="168" t="s">
        <v>122</v>
      </c>
      <c r="E28" s="166">
        <f>IF(D28="Dewald",ROUNDUP(625,1),Employees!$V$13)</f>
        <v>625</v>
      </c>
      <c r="F28" s="30">
        <v>10</v>
      </c>
      <c r="G28" s="120">
        <f>F28/8</f>
        <v>1.25</v>
      </c>
      <c r="H28" s="237">
        <f>F28*E28</f>
        <v>6250</v>
      </c>
      <c r="I28" s="238"/>
      <c r="J28" s="1"/>
    </row>
    <row r="29" spans="1:14" ht="18" thickBot="1" x14ac:dyDescent="0.35">
      <c r="A29" s="236" t="s">
        <v>90</v>
      </c>
      <c r="B29" s="236"/>
      <c r="C29" s="30"/>
      <c r="D29" s="168" t="s">
        <v>122</v>
      </c>
      <c r="E29" s="166">
        <f>IF(D29="Dewald",ROUNDUP(625,1),Employees!$V$13)</f>
        <v>625</v>
      </c>
      <c r="F29" s="30">
        <v>8</v>
      </c>
      <c r="G29" s="120">
        <f>F29/8</f>
        <v>1</v>
      </c>
      <c r="H29" s="237">
        <f>F29*E29</f>
        <v>5000</v>
      </c>
      <c r="I29" s="238"/>
      <c r="J29" s="1"/>
      <c r="K29" s="177" t="s">
        <v>141</v>
      </c>
      <c r="L29" s="180"/>
      <c r="M29" s="183">
        <f>M27*0.15</f>
        <v>1610.5468749999998</v>
      </c>
    </row>
    <row r="30" spans="1:14" ht="18" thickBot="1" x14ac:dyDescent="0.35">
      <c r="A30" s="223" t="s">
        <v>137</v>
      </c>
      <c r="B30" s="223"/>
      <c r="C30" s="56"/>
      <c r="D30" s="168" t="s">
        <v>122</v>
      </c>
      <c r="E30" s="166">
        <f>IF(D30="Dewald",ROUNDUP(625,1),Employees!$V$13)</f>
        <v>625</v>
      </c>
      <c r="F30" s="30">
        <v>2</v>
      </c>
      <c r="G30" s="120">
        <f>F30/8</f>
        <v>0.25</v>
      </c>
      <c r="H30" s="237">
        <f>F30*E30</f>
        <v>1250</v>
      </c>
      <c r="I30" s="238"/>
      <c r="J30" s="1"/>
      <c r="K30" s="153"/>
      <c r="L30" s="174"/>
    </row>
    <row r="31" spans="1:14" ht="18" thickBot="1" x14ac:dyDescent="0.35">
      <c r="A31" s="136"/>
      <c r="B31" s="136"/>
      <c r="C31" s="56"/>
      <c r="D31" s="56"/>
      <c r="E31" s="166"/>
      <c r="F31" s="56"/>
      <c r="G31" s="116"/>
      <c r="H31" s="247"/>
      <c r="I31" s="247"/>
      <c r="J31" s="1"/>
      <c r="K31" s="181" t="s">
        <v>143</v>
      </c>
      <c r="L31" s="180"/>
      <c r="M31" s="183">
        <f>M27-M29</f>
        <v>9126.4322916666661</v>
      </c>
    </row>
    <row r="32" spans="1:14" ht="17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74"/>
    </row>
    <row r="33" spans="1:14" ht="18" x14ac:dyDescent="0.3">
      <c r="A33" s="123"/>
      <c r="B33" s="123"/>
      <c r="D33" s="169"/>
      <c r="E33" s="169" t="s">
        <v>130</v>
      </c>
      <c r="F33" s="256" t="str">
        <f xml:space="preserve"> IF(H27=0,"Phase 1", "Phase 1 - 2")</f>
        <v>Phase 1 - 2</v>
      </c>
      <c r="G33" s="256"/>
      <c r="H33" s="210">
        <f>H27+H21</f>
        <v>19375</v>
      </c>
      <c r="I33" s="209"/>
      <c r="J33" s="1"/>
      <c r="K33" s="1"/>
      <c r="L33" s="1"/>
      <c r="M33" s="1"/>
      <c r="N33" s="6"/>
    </row>
    <row r="34" spans="1:14" ht="18.75" thickBot="1" x14ac:dyDescent="0.35">
      <c r="A34" s="123"/>
      <c r="B34" s="123"/>
      <c r="C34" s="123"/>
      <c r="E34" s="169" t="s">
        <v>129</v>
      </c>
      <c r="F34" s="261">
        <v>0</v>
      </c>
      <c r="G34" s="261"/>
      <c r="H34" s="210">
        <f>H33*F34</f>
        <v>0</v>
      </c>
      <c r="I34" s="209"/>
      <c r="J34" s="1"/>
    </row>
    <row r="35" spans="1:14" ht="19.5" thickBot="1" x14ac:dyDescent="0.35">
      <c r="A35" s="1"/>
      <c r="B35" s="1"/>
      <c r="C35" s="1"/>
      <c r="D35" s="1"/>
      <c r="F35" s="262" t="s">
        <v>94</v>
      </c>
      <c r="G35" s="263"/>
      <c r="H35" s="248">
        <f>H33-H34</f>
        <v>19375</v>
      </c>
      <c r="I35" s="249"/>
      <c r="J35" s="1"/>
    </row>
    <row r="36" spans="1:14" ht="17.25" x14ac:dyDescent="0.3">
      <c r="A36" s="1"/>
      <c r="B36" s="1"/>
      <c r="C36" s="1"/>
      <c r="D36" s="1"/>
      <c r="E36" s="1"/>
      <c r="F36" s="1"/>
      <c r="G36" s="1"/>
      <c r="H36" s="1"/>
      <c r="I36" s="1"/>
      <c r="N36" s="1"/>
    </row>
    <row r="37" spans="1:14" ht="17.25" x14ac:dyDescent="0.3">
      <c r="A37" s="133"/>
      <c r="B37" s="133"/>
      <c r="C37" s="133"/>
      <c r="D37" s="133"/>
      <c r="E37" s="133"/>
      <c r="F37" s="133"/>
      <c r="G37" s="133"/>
      <c r="H37" s="133"/>
      <c r="I37" s="133"/>
      <c r="N37" s="1"/>
    </row>
    <row r="38" spans="1:14" ht="17.25" x14ac:dyDescent="0.3">
      <c r="A38" s="1"/>
      <c r="B38" s="1"/>
      <c r="C38" s="1"/>
      <c r="D38" s="1"/>
      <c r="E38" s="1"/>
      <c r="F38" s="1"/>
      <c r="G38" s="1"/>
      <c r="H38" s="1"/>
      <c r="I38" s="1"/>
      <c r="N38" s="1"/>
    </row>
    <row r="39" spans="1:14" ht="18" thickBot="1" x14ac:dyDescent="0.35">
      <c r="A39" s="1"/>
      <c r="B39" s="1"/>
      <c r="C39" s="1"/>
      <c r="D39" s="1"/>
      <c r="E39" s="1"/>
      <c r="F39" s="1"/>
      <c r="G39" s="1"/>
      <c r="H39" s="1"/>
      <c r="I39" s="1"/>
      <c r="N39" s="1"/>
    </row>
    <row r="40" spans="1:14" ht="18.75" x14ac:dyDescent="0.3">
      <c r="A40" s="232" t="s">
        <v>96</v>
      </c>
      <c r="B40" s="233"/>
      <c r="C40" s="234"/>
      <c r="D40" s="1"/>
      <c r="E40" s="3" t="s">
        <v>87</v>
      </c>
      <c r="F40" s="1"/>
      <c r="G40" s="1"/>
      <c r="H40" s="1"/>
      <c r="I40" s="1"/>
      <c r="M40" s="1"/>
      <c r="N40" s="1"/>
    </row>
    <row r="41" spans="1:14" ht="18" thickBot="1" x14ac:dyDescent="0.35">
      <c r="A41" s="235" t="s">
        <v>78</v>
      </c>
      <c r="B41" s="226"/>
      <c r="C41" s="226"/>
      <c r="D41" s="75" t="s">
        <v>80</v>
      </c>
      <c r="E41" s="75" t="s">
        <v>95</v>
      </c>
      <c r="F41" s="75" t="s">
        <v>97</v>
      </c>
      <c r="G41" s="118"/>
      <c r="H41" s="226" t="s">
        <v>5</v>
      </c>
      <c r="I41" s="226"/>
      <c r="M41" s="6"/>
      <c r="N41" s="174"/>
    </row>
    <row r="42" spans="1:14" ht="18" thickBot="1" x14ac:dyDescent="0.35">
      <c r="A42" s="227" t="s">
        <v>136</v>
      </c>
      <c r="B42" s="228"/>
      <c r="C42" s="121"/>
      <c r="D42" s="121"/>
      <c r="E42" s="127"/>
      <c r="F42" s="128" t="s">
        <v>118</v>
      </c>
      <c r="G42" s="129" t="s">
        <v>102</v>
      </c>
      <c r="H42" s="229">
        <f>SUM(H43:I45)</f>
        <v>10330</v>
      </c>
      <c r="I42" s="230"/>
    </row>
    <row r="43" spans="1:14" ht="17.25" x14ac:dyDescent="0.3">
      <c r="A43" s="260" t="s">
        <v>131</v>
      </c>
      <c r="B43" s="260"/>
      <c r="C43" s="6"/>
      <c r="D43" s="6" t="s">
        <v>122</v>
      </c>
      <c r="E43" s="6">
        <v>50</v>
      </c>
      <c r="F43" s="1">
        <f>150+32</f>
        <v>182</v>
      </c>
      <c r="G43" s="114">
        <v>0</v>
      </c>
      <c r="H43" s="254">
        <f t="shared" ref="H43" si="0">F43*E43</f>
        <v>9100</v>
      </c>
      <c r="I43" s="254"/>
      <c r="K43" s="6"/>
      <c r="L43" s="6"/>
      <c r="N43" s="1"/>
    </row>
    <row r="44" spans="1:14" ht="17.25" x14ac:dyDescent="0.3">
      <c r="A44" s="153" t="s">
        <v>132</v>
      </c>
      <c r="B44" s="153"/>
      <c r="C44" s="6"/>
      <c r="D44" s="6" t="s">
        <v>122</v>
      </c>
      <c r="E44" s="6">
        <v>30</v>
      </c>
      <c r="F44" s="1">
        <v>41</v>
      </c>
      <c r="G44" s="114"/>
      <c r="H44" s="254">
        <f t="shared" ref="H44" si="1">F44*E44</f>
        <v>1230</v>
      </c>
      <c r="I44" s="254"/>
      <c r="M44" s="1"/>
      <c r="N44" s="1"/>
    </row>
    <row r="45" spans="1:14" ht="17.25" x14ac:dyDescent="0.3">
      <c r="A45" s="153"/>
      <c r="B45" s="153"/>
      <c r="C45" s="6"/>
      <c r="D45" s="6"/>
      <c r="E45" s="6"/>
      <c r="F45" s="1"/>
      <c r="G45" s="114"/>
      <c r="H45" s="97"/>
      <c r="I45" s="97"/>
      <c r="L45" s="6"/>
      <c r="M45" s="175"/>
      <c r="N45" s="1"/>
    </row>
    <row r="46" spans="1:14" ht="18" thickBot="1" x14ac:dyDescent="0.35">
      <c r="A46" s="4"/>
      <c r="B46" s="4"/>
      <c r="C46" s="1"/>
      <c r="D46" s="1"/>
      <c r="E46" s="1" t="s">
        <v>4</v>
      </c>
      <c r="F46" s="1">
        <f>SUM(F43:F45)</f>
        <v>223</v>
      </c>
      <c r="G46" s="1">
        <f>SUM(G43:G45)</f>
        <v>0</v>
      </c>
      <c r="H46" s="1"/>
      <c r="I46" s="1"/>
      <c r="L46" s="174"/>
      <c r="M46" s="1"/>
      <c r="N46" s="1"/>
    </row>
    <row r="47" spans="1:14" ht="18" thickBot="1" x14ac:dyDescent="0.35">
      <c r="A47" s="244" t="s">
        <v>133</v>
      </c>
      <c r="B47" s="245"/>
      <c r="C47" s="117"/>
      <c r="D47" s="117"/>
      <c r="E47" s="117"/>
      <c r="F47" s="130"/>
      <c r="G47" s="130"/>
      <c r="H47" s="229">
        <f>SUM(H48:I49)</f>
        <v>16000</v>
      </c>
      <c r="I47" s="246"/>
      <c r="L47" s="1"/>
      <c r="M47" s="1"/>
      <c r="N47" s="1"/>
    </row>
    <row r="48" spans="1:14" ht="17.25" x14ac:dyDescent="0.3">
      <c r="A48" s="257" t="s">
        <v>135</v>
      </c>
      <c r="B48" s="257"/>
      <c r="C48" s="20"/>
      <c r="D48" s="20" t="s">
        <v>122</v>
      </c>
      <c r="E48" s="50">
        <v>80</v>
      </c>
      <c r="F48" s="20">
        <v>50</v>
      </c>
      <c r="G48" s="122"/>
      <c r="H48" s="258">
        <f>F48*E48</f>
        <v>4000</v>
      </c>
      <c r="I48" s="259"/>
      <c r="L48" s="1"/>
      <c r="M48" s="1"/>
      <c r="N48" s="1"/>
    </row>
    <row r="49" spans="1:14" ht="17.25" x14ac:dyDescent="0.3">
      <c r="A49" s="223" t="s">
        <v>90</v>
      </c>
      <c r="B49" s="223"/>
      <c r="C49" s="56"/>
      <c r="D49" s="56" t="s">
        <v>122</v>
      </c>
      <c r="E49" s="58">
        <v>80</v>
      </c>
      <c r="F49" s="56">
        <v>150</v>
      </c>
      <c r="G49" s="116"/>
      <c r="H49" s="224">
        <f>F49*E49</f>
        <v>12000</v>
      </c>
      <c r="I49" s="225"/>
      <c r="L49" s="1"/>
      <c r="M49" s="1"/>
      <c r="N49" s="1"/>
    </row>
    <row r="50" spans="1:14" ht="17.25" x14ac:dyDescent="0.3">
      <c r="A50" s="223" t="s">
        <v>137</v>
      </c>
      <c r="B50" s="223"/>
      <c r="C50" s="56"/>
      <c r="D50" s="56" t="s">
        <v>122</v>
      </c>
      <c r="E50" s="58">
        <v>8</v>
      </c>
      <c r="F50" s="56">
        <v>150</v>
      </c>
      <c r="G50" s="116"/>
      <c r="H50" s="224">
        <f>F50*E50</f>
        <v>1200</v>
      </c>
      <c r="I50" s="225"/>
      <c r="L50" s="1"/>
      <c r="M50" s="1"/>
      <c r="N50" s="1"/>
    </row>
    <row r="51" spans="1:14" ht="17.25" x14ac:dyDescent="0.3">
      <c r="A51" s="1"/>
      <c r="B51" s="1"/>
      <c r="C51" s="1"/>
      <c r="D51" s="1"/>
      <c r="E51" s="1"/>
      <c r="F51" s="1"/>
      <c r="G51" s="1"/>
      <c r="H51" s="255"/>
      <c r="I51" s="255"/>
      <c r="L51" s="1"/>
      <c r="M51" s="1"/>
      <c r="N51" s="1"/>
    </row>
    <row r="52" spans="1:14" ht="18" x14ac:dyDescent="0.3">
      <c r="A52" s="123"/>
      <c r="B52" s="123"/>
      <c r="C52" s="123"/>
      <c r="D52" s="256" t="s">
        <v>92</v>
      </c>
      <c r="E52" s="256"/>
      <c r="F52" s="256"/>
      <c r="G52" s="123"/>
      <c r="H52" s="210">
        <f>H47+H42</f>
        <v>26330</v>
      </c>
      <c r="I52" s="209"/>
      <c r="L52" s="1"/>
      <c r="M52" s="1"/>
      <c r="N52" s="1"/>
    </row>
    <row r="53" spans="1:14" ht="18.75" thickBot="1" x14ac:dyDescent="0.35">
      <c r="A53" s="123"/>
      <c r="B53" s="123"/>
      <c r="C53" s="123"/>
      <c r="D53" s="256" t="s">
        <v>93</v>
      </c>
      <c r="E53" s="256"/>
      <c r="F53" s="256"/>
      <c r="G53" s="124">
        <v>0</v>
      </c>
      <c r="H53" s="210">
        <f>H52*G53</f>
        <v>0</v>
      </c>
      <c r="I53" s="209"/>
      <c r="L53" s="6"/>
      <c r="M53" s="5"/>
      <c r="N53" s="1"/>
    </row>
    <row r="54" spans="1:14" ht="19.5" thickBot="1" x14ac:dyDescent="0.35">
      <c r="A54" s="1"/>
      <c r="B54" s="1"/>
      <c r="C54" s="1"/>
      <c r="D54" s="1"/>
      <c r="E54" s="1"/>
      <c r="F54" s="1"/>
      <c r="G54" s="125" t="s">
        <v>94</v>
      </c>
      <c r="H54" s="248">
        <f>H52-H53</f>
        <v>26330</v>
      </c>
      <c r="I54" s="249"/>
      <c r="L54" s="135"/>
      <c r="M54" s="135"/>
      <c r="N54" s="1"/>
    </row>
    <row r="55" spans="1:14" ht="17.25" x14ac:dyDescent="0.3">
      <c r="A55" s="1"/>
      <c r="B55" s="1"/>
      <c r="C55" s="1"/>
      <c r="D55" s="1"/>
      <c r="E55" s="1"/>
      <c r="F55" s="1"/>
      <c r="G55" s="1"/>
      <c r="H55" s="1"/>
      <c r="I55" s="1"/>
    </row>
  </sheetData>
  <mergeCells count="50">
    <mergeCell ref="H54:I54"/>
    <mergeCell ref="H25:I25"/>
    <mergeCell ref="F33:G33"/>
    <mergeCell ref="F34:G34"/>
    <mergeCell ref="F35:G35"/>
    <mergeCell ref="D53:F53"/>
    <mergeCell ref="H53:I53"/>
    <mergeCell ref="H41:I41"/>
    <mergeCell ref="A1:I16"/>
    <mergeCell ref="A17:I17"/>
    <mergeCell ref="H44:I44"/>
    <mergeCell ref="H51:I51"/>
    <mergeCell ref="D52:F52"/>
    <mergeCell ref="H52:I52"/>
    <mergeCell ref="A47:B47"/>
    <mergeCell ref="H47:I47"/>
    <mergeCell ref="A48:B48"/>
    <mergeCell ref="H48:I48"/>
    <mergeCell ref="A49:B49"/>
    <mergeCell ref="H49:I49"/>
    <mergeCell ref="A43:B43"/>
    <mergeCell ref="H43:I43"/>
    <mergeCell ref="A40:C40"/>
    <mergeCell ref="A41:C41"/>
    <mergeCell ref="A19:C19"/>
    <mergeCell ref="A20:C20"/>
    <mergeCell ref="A29:B29"/>
    <mergeCell ref="H29:I29"/>
    <mergeCell ref="A30:B30"/>
    <mergeCell ref="H30:I30"/>
    <mergeCell ref="A23:B23"/>
    <mergeCell ref="H23:I23"/>
    <mergeCell ref="A24:B24"/>
    <mergeCell ref="H24:I24"/>
    <mergeCell ref="A27:B27"/>
    <mergeCell ref="H27:I27"/>
    <mergeCell ref="A28:B28"/>
    <mergeCell ref="H28:I28"/>
    <mergeCell ref="A50:B50"/>
    <mergeCell ref="H50:I50"/>
    <mergeCell ref="H20:I20"/>
    <mergeCell ref="A21:B21"/>
    <mergeCell ref="H21:I21"/>
    <mergeCell ref="H22:I22"/>
    <mergeCell ref="A42:B42"/>
    <mergeCell ref="H42:I42"/>
    <mergeCell ref="H31:I31"/>
    <mergeCell ref="H33:I33"/>
    <mergeCell ref="H34:I34"/>
    <mergeCell ref="H35:I3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8"/>
  <sheetViews>
    <sheetView topLeftCell="A22" zoomScale="70" zoomScaleNormal="70" workbookViewId="0">
      <selection activeCell="M51" sqref="M51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3.140625" style="1" bestFit="1" customWidth="1"/>
    <col min="20" max="20" width="44.85546875" style="1" bestFit="1" customWidth="1"/>
    <col min="21" max="21" width="20.14062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250"/>
      <c r="B2" s="250"/>
      <c r="C2" s="250"/>
      <c r="D2" s="250"/>
      <c r="E2" s="250"/>
      <c r="H2" s="266" t="s">
        <v>88</v>
      </c>
      <c r="I2" s="266"/>
    </row>
    <row r="3" spans="1:19" ht="21" thickBot="1" x14ac:dyDescent="0.35">
      <c r="A3" s="250"/>
      <c r="B3" s="250"/>
      <c r="C3" s="250"/>
      <c r="D3" s="250"/>
      <c r="E3" s="250"/>
      <c r="H3" s="283" t="s">
        <v>19</v>
      </c>
      <c r="I3" s="284"/>
      <c r="J3" s="284"/>
      <c r="K3" s="285"/>
      <c r="L3" s="286" t="s">
        <v>21</v>
      </c>
      <c r="M3" s="287"/>
      <c r="N3" s="286" t="s">
        <v>20</v>
      </c>
      <c r="O3" s="287"/>
      <c r="P3" s="286" t="s">
        <v>22</v>
      </c>
      <c r="Q3" s="288"/>
      <c r="R3" s="289"/>
    </row>
    <row r="4" spans="1:19" x14ac:dyDescent="0.3">
      <c r="A4" s="250"/>
      <c r="B4" s="250"/>
      <c r="C4" s="250"/>
      <c r="D4" s="250"/>
      <c r="E4" s="250"/>
      <c r="H4" s="20" t="s">
        <v>101</v>
      </c>
      <c r="I4" s="20" t="s">
        <v>114</v>
      </c>
      <c r="J4" s="20"/>
      <c r="K4" s="20"/>
      <c r="L4" s="90">
        <v>2000</v>
      </c>
      <c r="M4" s="91"/>
      <c r="N4" s="84">
        <v>21</v>
      </c>
      <c r="O4" s="86"/>
      <c r="P4" s="90">
        <f>L4*N4</f>
        <v>42000</v>
      </c>
      <c r="Q4" s="95"/>
      <c r="R4" s="91"/>
    </row>
    <row r="5" spans="1:19" x14ac:dyDescent="0.3">
      <c r="A5" s="250"/>
      <c r="B5" s="250"/>
      <c r="C5" s="250"/>
      <c r="D5" s="250"/>
      <c r="E5" s="250"/>
      <c r="H5" s="1" t="s">
        <v>102</v>
      </c>
      <c r="I5" s="56" t="s">
        <v>115</v>
      </c>
      <c r="J5" s="56"/>
      <c r="K5" s="56"/>
      <c r="L5" s="99">
        <v>6500</v>
      </c>
      <c r="M5" s="99"/>
      <c r="N5" s="100">
        <v>58</v>
      </c>
      <c r="O5" s="100"/>
      <c r="P5" s="101">
        <f>L5*N5</f>
        <v>377000</v>
      </c>
      <c r="Q5" s="101"/>
      <c r="R5" s="101"/>
    </row>
    <row r="6" spans="1:19" x14ac:dyDescent="0.3">
      <c r="A6" s="250"/>
      <c r="B6" s="250"/>
      <c r="C6" s="250"/>
      <c r="D6" s="250"/>
      <c r="E6" s="250"/>
      <c r="I6" s="1" t="s">
        <v>116</v>
      </c>
      <c r="L6" s="97">
        <v>8000</v>
      </c>
      <c r="M6" s="97"/>
      <c r="N6" s="3">
        <v>38</v>
      </c>
      <c r="O6" s="3"/>
      <c r="P6" s="97">
        <f>N6*L6</f>
        <v>304000</v>
      </c>
      <c r="Q6" s="97"/>
      <c r="R6" s="97"/>
    </row>
    <row r="7" spans="1:19" x14ac:dyDescent="0.3">
      <c r="A7" s="250"/>
      <c r="B7" s="250"/>
      <c r="C7" s="250"/>
      <c r="D7" s="250"/>
      <c r="E7" s="250"/>
      <c r="L7" s="97"/>
      <c r="M7" s="97"/>
      <c r="N7" s="5"/>
      <c r="P7" s="135">
        <f>N7*L7</f>
        <v>0</v>
      </c>
    </row>
    <row r="8" spans="1:19" x14ac:dyDescent="0.3">
      <c r="A8" s="250"/>
      <c r="B8" s="250"/>
      <c r="C8" s="250"/>
      <c r="D8" s="250"/>
      <c r="E8" s="250"/>
      <c r="L8" s="97"/>
      <c r="M8" s="97"/>
      <c r="N8" s="3"/>
      <c r="O8" s="137"/>
      <c r="P8" s="97">
        <f>N8*L8</f>
        <v>0</v>
      </c>
      <c r="Q8" s="138"/>
      <c r="R8" s="138"/>
    </row>
    <row r="9" spans="1:19" ht="18" thickBot="1" x14ac:dyDescent="0.35">
      <c r="A9" s="250"/>
      <c r="B9" s="250"/>
      <c r="C9" s="250"/>
      <c r="D9" s="250"/>
      <c r="E9" s="250"/>
      <c r="L9" s="97"/>
      <c r="M9" s="97"/>
      <c r="N9" s="3"/>
      <c r="O9" s="137"/>
      <c r="P9" s="97">
        <f>N9*L9</f>
        <v>0</v>
      </c>
      <c r="Q9" s="138"/>
      <c r="R9" s="138"/>
    </row>
    <row r="10" spans="1:19" ht="18" thickBot="1" x14ac:dyDescent="0.35">
      <c r="A10" s="250"/>
      <c r="B10" s="250"/>
      <c r="C10" s="250"/>
      <c r="D10" s="250"/>
      <c r="E10" s="250"/>
      <c r="L10" s="97"/>
      <c r="M10" s="97" t="s">
        <v>117</v>
      </c>
      <c r="N10" s="102" t="s">
        <v>4</v>
      </c>
      <c r="O10" s="103">
        <f>SUM(N4:N6)</f>
        <v>117</v>
      </c>
      <c r="P10" s="104">
        <f>SUM(P4:P9)</f>
        <v>723000</v>
      </c>
      <c r="Q10" s="105"/>
      <c r="R10" s="106"/>
    </row>
    <row r="11" spans="1:19" ht="18" thickBot="1" x14ac:dyDescent="0.35">
      <c r="A11" s="250"/>
      <c r="B11" s="250"/>
      <c r="C11" s="250"/>
      <c r="D11" s="250"/>
      <c r="E11" s="250"/>
    </row>
    <row r="12" spans="1:19" ht="21" thickBot="1" x14ac:dyDescent="0.35">
      <c r="A12" s="250"/>
      <c r="B12" s="250"/>
      <c r="C12" s="250"/>
      <c r="D12" s="250"/>
      <c r="E12" s="250"/>
      <c r="H12" s="92" t="s">
        <v>108</v>
      </c>
      <c r="I12" s="93"/>
      <c r="J12" s="93"/>
      <c r="K12" s="94"/>
      <c r="L12" s="80" t="s">
        <v>21</v>
      </c>
      <c r="M12" s="81"/>
      <c r="N12" s="80" t="s">
        <v>20</v>
      </c>
      <c r="O12" s="81"/>
      <c r="P12" s="80" t="s">
        <v>22</v>
      </c>
      <c r="Q12" s="82"/>
      <c r="R12" s="83"/>
    </row>
    <row r="13" spans="1:19" x14ac:dyDescent="0.3">
      <c r="A13" s="250"/>
      <c r="B13" s="250"/>
      <c r="C13" s="250"/>
      <c r="D13" s="250"/>
      <c r="E13" s="250"/>
      <c r="H13" s="84" t="s">
        <v>111</v>
      </c>
      <c r="I13" s="85"/>
      <c r="J13" s="85"/>
      <c r="K13" s="86"/>
      <c r="L13" s="90">
        <v>20</v>
      </c>
      <c r="M13" s="91"/>
      <c r="N13" s="84">
        <v>273</v>
      </c>
      <c r="O13" s="86"/>
      <c r="P13" s="87">
        <f>L13*N13</f>
        <v>5460</v>
      </c>
      <c r="Q13" s="88"/>
      <c r="R13" s="89"/>
    </row>
    <row r="14" spans="1:19" ht="18" thickBot="1" x14ac:dyDescent="0.35">
      <c r="A14" s="250"/>
      <c r="B14" s="250"/>
      <c r="C14" s="250"/>
      <c r="D14" s="250"/>
      <c r="E14" s="250"/>
    </row>
    <row r="15" spans="1:19" ht="21" thickBot="1" x14ac:dyDescent="0.35">
      <c r="A15" s="250"/>
      <c r="B15" s="250"/>
      <c r="C15" s="250"/>
      <c r="D15" s="250"/>
      <c r="E15" s="250"/>
      <c r="H15" s="77" t="s">
        <v>23</v>
      </c>
      <c r="I15" s="78"/>
      <c r="J15" s="78"/>
      <c r="K15" s="79"/>
      <c r="L15" s="80" t="s">
        <v>21</v>
      </c>
      <c r="M15" s="81"/>
      <c r="N15" s="80" t="s">
        <v>20</v>
      </c>
      <c r="O15" s="81"/>
      <c r="P15" s="80" t="s">
        <v>22</v>
      </c>
      <c r="Q15" s="82"/>
      <c r="R15" s="83"/>
    </row>
    <row r="16" spans="1:19" x14ac:dyDescent="0.3">
      <c r="A16" s="250"/>
      <c r="B16" s="250"/>
      <c r="C16" s="250"/>
      <c r="D16" s="250"/>
      <c r="E16" s="250"/>
      <c r="H16" s="84" t="s">
        <v>24</v>
      </c>
      <c r="I16" s="85"/>
      <c r="J16" s="85"/>
      <c r="K16" s="86"/>
      <c r="L16" s="90">
        <v>30</v>
      </c>
      <c r="M16" s="91"/>
      <c r="N16" s="84">
        <v>273</v>
      </c>
      <c r="O16" s="86"/>
      <c r="P16" s="87">
        <f>L16*N16</f>
        <v>8190</v>
      </c>
      <c r="Q16" s="88"/>
      <c r="R16" s="89"/>
      <c r="S16" s="3"/>
    </row>
    <row r="17" spans="1:21" ht="21" customHeight="1" thickBot="1" x14ac:dyDescent="0.35">
      <c r="A17" s="278"/>
      <c r="B17" s="278"/>
      <c r="C17" s="278"/>
      <c r="D17" s="278"/>
      <c r="E17" s="278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3"/>
    </row>
    <row r="18" spans="1:21" ht="21" thickBot="1" x14ac:dyDescent="0.35">
      <c r="A18" s="251" t="s">
        <v>16</v>
      </c>
      <c r="B18" s="252"/>
      <c r="C18" s="252"/>
      <c r="D18" s="252"/>
      <c r="E18" s="25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3"/>
    </row>
    <row r="19" spans="1:21" ht="18.75" customHeight="1" thickBot="1" x14ac:dyDescent="0.35">
      <c r="A19" s="291" t="s">
        <v>98</v>
      </c>
      <c r="B19" s="291"/>
      <c r="C19" s="291"/>
      <c r="D19" s="291"/>
      <c r="E19" s="291"/>
      <c r="F19" s="3" t="s">
        <v>20</v>
      </c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</row>
    <row r="20" spans="1:21" ht="21" customHeight="1" thickBot="1" x14ac:dyDescent="0.35">
      <c r="A20" s="295" t="s">
        <v>17</v>
      </c>
      <c r="B20" s="296"/>
      <c r="C20" s="296"/>
      <c r="D20" s="297"/>
      <c r="E20" s="126" t="s">
        <v>75</v>
      </c>
      <c r="F20" s="96">
        <f>200+36</f>
        <v>236</v>
      </c>
      <c r="G20" s="1" t="s">
        <v>18</v>
      </c>
      <c r="H20" s="232" t="s">
        <v>83</v>
      </c>
      <c r="I20" s="233"/>
      <c r="J20" s="234"/>
      <c r="L20" s="3" t="s">
        <v>87</v>
      </c>
    </row>
    <row r="21" spans="1:21" ht="18" customHeight="1" thickBot="1" x14ac:dyDescent="0.35">
      <c r="A21" s="292" t="s">
        <v>72</v>
      </c>
      <c r="B21" s="293"/>
      <c r="C21" s="293"/>
      <c r="D21" s="294"/>
      <c r="E21" s="19" t="s">
        <v>4</v>
      </c>
      <c r="F21" s="96">
        <f>E22</f>
        <v>236</v>
      </c>
      <c r="G21" s="1" t="s">
        <v>18</v>
      </c>
      <c r="H21" s="235" t="s">
        <v>78</v>
      </c>
      <c r="I21" s="226"/>
      <c r="J21" s="226"/>
      <c r="K21" s="75" t="s">
        <v>80</v>
      </c>
      <c r="L21" s="75" t="s">
        <v>81</v>
      </c>
      <c r="M21" s="75" t="s">
        <v>79</v>
      </c>
      <c r="N21" s="118" t="s">
        <v>25</v>
      </c>
      <c r="O21" s="226" t="s">
        <v>5</v>
      </c>
      <c r="P21" s="226"/>
      <c r="Q21" s="131"/>
    </row>
    <row r="22" spans="1:21" ht="18" thickBot="1" x14ac:dyDescent="0.35">
      <c r="A22" s="98"/>
      <c r="B22" s="98">
        <v>1</v>
      </c>
      <c r="C22" s="298" t="s">
        <v>73</v>
      </c>
      <c r="D22" s="298"/>
      <c r="E22" s="290">
        <v>236</v>
      </c>
      <c r="F22" s="290"/>
      <c r="G22" s="1" t="s">
        <v>18</v>
      </c>
      <c r="H22" s="227" t="s">
        <v>84</v>
      </c>
      <c r="I22" s="228"/>
      <c r="J22" s="121"/>
      <c r="K22" s="121"/>
      <c r="L22" s="127"/>
      <c r="M22" s="128">
        <f>M24+M25</f>
        <v>28</v>
      </c>
      <c r="N22" s="129">
        <f>N24+N25</f>
        <v>3.5</v>
      </c>
      <c r="O22" s="229">
        <f>SUM(O23:P25)</f>
        <v>22464</v>
      </c>
      <c r="P22" s="230"/>
      <c r="Q22" s="2"/>
      <c r="R22" s="2"/>
    </row>
    <row r="23" spans="1:21" x14ac:dyDescent="0.3">
      <c r="A23" s="98"/>
      <c r="B23" s="98">
        <v>2</v>
      </c>
      <c r="C23" s="209" t="s">
        <v>74</v>
      </c>
      <c r="D23" s="209"/>
      <c r="E23" s="209">
        <v>0</v>
      </c>
      <c r="F23" s="209"/>
      <c r="G23" s="1" t="s">
        <v>18</v>
      </c>
      <c r="H23" s="144" t="s">
        <v>110</v>
      </c>
      <c r="I23" s="143"/>
      <c r="J23" s="50" t="s">
        <v>24</v>
      </c>
      <c r="K23" s="50" t="s">
        <v>82</v>
      </c>
      <c r="L23" s="50">
        <v>624</v>
      </c>
      <c r="M23" s="146">
        <f>N23*8</f>
        <v>8</v>
      </c>
      <c r="N23" s="145">
        <v>1</v>
      </c>
      <c r="O23" s="231">
        <f>M23*L23</f>
        <v>4992</v>
      </c>
      <c r="P23" s="231"/>
      <c r="Q23" s="2"/>
      <c r="R23" s="2"/>
    </row>
    <row r="24" spans="1:21" x14ac:dyDescent="0.3">
      <c r="A24" s="98"/>
      <c r="H24" s="239" t="s">
        <v>109</v>
      </c>
      <c r="I24" s="239"/>
      <c r="J24" s="119"/>
      <c r="K24" s="119" t="s">
        <v>82</v>
      </c>
      <c r="L24" s="119">
        <v>624</v>
      </c>
      <c r="M24" s="30">
        <f>N24*8</f>
        <v>16</v>
      </c>
      <c r="N24" s="120">
        <v>2</v>
      </c>
      <c r="O24" s="240">
        <f>M24*L24</f>
        <v>9984</v>
      </c>
      <c r="P24" s="241"/>
      <c r="Q24" s="2"/>
      <c r="R24" s="2"/>
    </row>
    <row r="25" spans="1:21" ht="18" thickBot="1" x14ac:dyDescent="0.35">
      <c r="H25" s="223" t="s">
        <v>86</v>
      </c>
      <c r="I25" s="223"/>
      <c r="J25" s="56"/>
      <c r="K25" s="56" t="s">
        <v>82</v>
      </c>
      <c r="L25" s="58">
        <v>624</v>
      </c>
      <c r="M25" s="56">
        <f>N25*8</f>
        <v>12</v>
      </c>
      <c r="N25" s="116">
        <v>1.5</v>
      </c>
      <c r="O25" s="242">
        <f>M25*L25</f>
        <v>7488</v>
      </c>
      <c r="P25" s="243"/>
      <c r="Q25" s="2"/>
      <c r="R25" s="2"/>
    </row>
    <row r="26" spans="1:21" ht="18.75" thickBot="1" x14ac:dyDescent="0.35">
      <c r="A26" s="270" t="s">
        <v>45</v>
      </c>
      <c r="B26" s="271"/>
      <c r="C26" s="271"/>
      <c r="D26" s="42" t="s">
        <v>46</v>
      </c>
      <c r="E26" s="40"/>
      <c r="F26" s="41" t="s">
        <v>4</v>
      </c>
      <c r="H26" s="4"/>
      <c r="I26" s="4"/>
    </row>
    <row r="27" spans="1:21" ht="18" thickBot="1" x14ac:dyDescent="0.35">
      <c r="A27" s="272"/>
      <c r="B27" s="209"/>
      <c r="C27" s="209"/>
      <c r="D27" s="5">
        <v>500</v>
      </c>
      <c r="E27" s="5"/>
      <c r="F27" s="37">
        <v>0</v>
      </c>
      <c r="H27" s="244" t="s">
        <v>89</v>
      </c>
      <c r="I27" s="245"/>
      <c r="J27" s="117"/>
      <c r="K27" s="117"/>
      <c r="L27" s="117"/>
      <c r="M27" s="130">
        <f>M28+M29</f>
        <v>32</v>
      </c>
      <c r="N27" s="130">
        <f>N28+N29</f>
        <v>4</v>
      </c>
      <c r="O27" s="229">
        <f>SUM(O28:P30)</f>
        <v>19968</v>
      </c>
      <c r="P27" s="246"/>
      <c r="Q27" s="2"/>
      <c r="R27" s="2"/>
      <c r="S27" s="157" t="s">
        <v>104</v>
      </c>
      <c r="T27" s="152" t="s">
        <v>106</v>
      </c>
      <c r="U27" s="26"/>
    </row>
    <row r="28" spans="1:21" x14ac:dyDescent="0.3">
      <c r="A28" s="273" t="s">
        <v>47</v>
      </c>
      <c r="B28" s="274"/>
      <c r="C28" s="275"/>
      <c r="F28" s="27"/>
      <c r="H28" s="257" t="s">
        <v>90</v>
      </c>
      <c r="I28" s="257"/>
      <c r="J28" s="20"/>
      <c r="K28" s="20" t="s">
        <v>82</v>
      </c>
      <c r="L28" s="50">
        <v>624</v>
      </c>
      <c r="M28" s="20">
        <f>N28*8</f>
        <v>32</v>
      </c>
      <c r="N28" s="122">
        <v>4</v>
      </c>
      <c r="O28" s="258">
        <f>M28*L28</f>
        <v>19968</v>
      </c>
      <c r="P28" s="259"/>
      <c r="Q28" s="2"/>
      <c r="R28" s="2"/>
      <c r="S28" s="151">
        <f>N27+N22</f>
        <v>7.5</v>
      </c>
      <c r="T28" s="135">
        <f>O34/S28</f>
        <v>5657.6</v>
      </c>
      <c r="U28" s="160"/>
    </row>
    <row r="29" spans="1:21" ht="18" thickBot="1" x14ac:dyDescent="0.35">
      <c r="A29" s="276">
        <f>F27</f>
        <v>0</v>
      </c>
      <c r="B29" s="277"/>
      <c r="C29" s="277"/>
      <c r="D29" s="28">
        <f>D27</f>
        <v>500</v>
      </c>
      <c r="E29" s="28"/>
      <c r="F29" s="43">
        <f>A29/D29</f>
        <v>0</v>
      </c>
      <c r="G29" s="1" t="s">
        <v>41</v>
      </c>
      <c r="H29" s="223" t="s">
        <v>91</v>
      </c>
      <c r="I29" s="223"/>
      <c r="J29" s="56"/>
      <c r="K29" s="56" t="s">
        <v>82</v>
      </c>
      <c r="L29" s="58">
        <v>624</v>
      </c>
      <c r="M29" s="56">
        <f>N29*8</f>
        <v>0</v>
      </c>
      <c r="N29" s="116">
        <v>0</v>
      </c>
      <c r="O29" s="224">
        <f>M29*L29</f>
        <v>0</v>
      </c>
      <c r="P29" s="225"/>
      <c r="Q29" s="2"/>
      <c r="R29" s="2"/>
      <c r="S29" s="161"/>
      <c r="U29" s="160"/>
    </row>
    <row r="30" spans="1:21" x14ac:dyDescent="0.3">
      <c r="A30" s="97"/>
      <c r="B30" s="3"/>
      <c r="C30" s="3"/>
      <c r="F30" s="6"/>
      <c r="H30" s="136" t="s">
        <v>103</v>
      </c>
      <c r="I30" s="136" t="s">
        <v>24</v>
      </c>
      <c r="J30" s="56"/>
      <c r="K30" s="56" t="s">
        <v>82</v>
      </c>
      <c r="L30" s="58">
        <v>624</v>
      </c>
      <c r="M30" s="56">
        <f>N30*8</f>
        <v>0</v>
      </c>
      <c r="N30" s="116">
        <v>0</v>
      </c>
      <c r="O30" s="247">
        <f>M30*L30</f>
        <v>0</v>
      </c>
      <c r="P30" s="247"/>
      <c r="Q30" s="2"/>
      <c r="R30" s="2"/>
      <c r="S30" s="161"/>
      <c r="T30" s="6"/>
      <c r="U30" s="160"/>
    </row>
    <row r="31" spans="1:21" ht="18" thickBot="1" x14ac:dyDescent="0.35">
      <c r="S31" s="162"/>
      <c r="T31" s="28" t="s">
        <v>105</v>
      </c>
      <c r="U31" s="159">
        <v>2238.1190476190477</v>
      </c>
    </row>
    <row r="32" spans="1:21" ht="17.25" customHeight="1" x14ac:dyDescent="0.3">
      <c r="H32" s="123"/>
      <c r="I32" s="123"/>
      <c r="J32" s="123"/>
      <c r="K32" s="256" t="s">
        <v>92</v>
      </c>
      <c r="L32" s="256"/>
      <c r="M32" s="256"/>
      <c r="N32" s="123"/>
      <c r="O32" s="210">
        <f>O27+O22</f>
        <v>42432</v>
      </c>
      <c r="P32" s="209"/>
    </row>
    <row r="33" spans="8:21" ht="17.25" customHeight="1" thickBot="1" x14ac:dyDescent="0.35">
      <c r="H33" s="123"/>
      <c r="I33" s="123"/>
      <c r="J33" s="123"/>
      <c r="K33" s="256" t="s">
        <v>93</v>
      </c>
      <c r="L33" s="256"/>
      <c r="M33" s="256"/>
      <c r="N33" s="124">
        <v>0</v>
      </c>
      <c r="O33" s="210">
        <f>O32*N33</f>
        <v>0</v>
      </c>
      <c r="P33" s="209"/>
      <c r="U33" s="6"/>
    </row>
    <row r="34" spans="8:21" ht="19.5" thickBot="1" x14ac:dyDescent="0.35">
      <c r="N34" s="125" t="s">
        <v>94</v>
      </c>
      <c r="O34" s="248">
        <f>O32-O33</f>
        <v>42432</v>
      </c>
      <c r="P34" s="249"/>
      <c r="Q34" s="132"/>
      <c r="R34" s="2"/>
      <c r="U34" s="6"/>
    </row>
    <row r="36" spans="8:21" x14ac:dyDescent="0.3"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</row>
    <row r="38" spans="8:21" ht="18" thickBot="1" x14ac:dyDescent="0.35"/>
    <row r="39" spans="8:21" ht="18.75" x14ac:dyDescent="0.3">
      <c r="H39" s="232" t="s">
        <v>96</v>
      </c>
      <c r="I39" s="233"/>
      <c r="J39" s="234"/>
      <c r="L39" s="3" t="s">
        <v>87</v>
      </c>
    </row>
    <row r="40" spans="8:21" ht="18" thickBot="1" x14ac:dyDescent="0.35">
      <c r="H40" s="235" t="s">
        <v>78</v>
      </c>
      <c r="I40" s="226"/>
      <c r="J40" s="226"/>
      <c r="K40" s="75" t="s">
        <v>80</v>
      </c>
      <c r="L40" s="75" t="s">
        <v>95</v>
      </c>
      <c r="M40" s="75" t="s">
        <v>97</v>
      </c>
      <c r="N40" s="118"/>
      <c r="O40" s="226" t="s">
        <v>5</v>
      </c>
      <c r="P40" s="226"/>
    </row>
    <row r="41" spans="8:21" ht="18" thickBot="1" x14ac:dyDescent="0.35">
      <c r="H41" s="227" t="s">
        <v>84</v>
      </c>
      <c r="I41" s="228"/>
      <c r="J41" s="121"/>
      <c r="K41" s="121"/>
      <c r="L41" s="127"/>
      <c r="M41" s="128" t="s">
        <v>118</v>
      </c>
      <c r="N41" s="129" t="s">
        <v>102</v>
      </c>
      <c r="O41" s="229">
        <f>SUM(O42:P48)</f>
        <v>22801</v>
      </c>
      <c r="P41" s="230"/>
      <c r="S41" s="157" t="s">
        <v>119</v>
      </c>
      <c r="T41" s="25" t="s">
        <v>120</v>
      </c>
      <c r="U41" s="26" t="s">
        <v>121</v>
      </c>
    </row>
    <row r="42" spans="8:21" ht="18" thickBot="1" x14ac:dyDescent="0.35">
      <c r="H42" s="149" t="s">
        <v>110</v>
      </c>
      <c r="I42" s="147"/>
      <c r="J42" s="148"/>
      <c r="K42" s="148" t="s">
        <v>82</v>
      </c>
      <c r="L42" s="148">
        <v>17</v>
      </c>
      <c r="M42" s="150">
        <f>N13</f>
        <v>273</v>
      </c>
      <c r="N42" s="142"/>
      <c r="O42" s="188">
        <f>M42*L42</f>
        <v>4641</v>
      </c>
      <c r="P42" s="188"/>
      <c r="S42" s="163">
        <f>SUM(O44:P46)</f>
        <v>9970</v>
      </c>
      <c r="T42" s="158">
        <f>O50+S42</f>
        <v>29860</v>
      </c>
      <c r="U42" s="163">
        <f>T42/M51</f>
        <v>255.2136752136752</v>
      </c>
    </row>
    <row r="43" spans="8:21" x14ac:dyDescent="0.3">
      <c r="H43" s="260" t="s">
        <v>85</v>
      </c>
      <c r="I43" s="260"/>
      <c r="J43" s="6"/>
      <c r="K43" s="6" t="s">
        <v>82</v>
      </c>
      <c r="L43" s="6">
        <v>30</v>
      </c>
      <c r="M43" s="1">
        <f>N13</f>
        <v>273</v>
      </c>
      <c r="N43" s="114"/>
      <c r="O43" s="254">
        <f t="shared" ref="O43:O48" si="0">M43*L43</f>
        <v>8190</v>
      </c>
      <c r="P43" s="254"/>
    </row>
    <row r="44" spans="8:21" x14ac:dyDescent="0.3">
      <c r="H44" s="4" t="str">
        <f>I5</f>
        <v>Double Garage</v>
      </c>
      <c r="I44" s="4"/>
      <c r="K44" s="1" t="s">
        <v>82</v>
      </c>
      <c r="L44" s="6">
        <v>60</v>
      </c>
      <c r="M44" s="1">
        <f>N5</f>
        <v>58</v>
      </c>
      <c r="N44" s="114"/>
      <c r="O44" s="254">
        <f t="shared" si="0"/>
        <v>3480</v>
      </c>
      <c r="P44" s="254"/>
    </row>
    <row r="45" spans="8:21" x14ac:dyDescent="0.3">
      <c r="H45" s="4" t="str">
        <f>I6</f>
        <v>Entertainment area</v>
      </c>
      <c r="I45" s="4"/>
      <c r="K45" s="1" t="s">
        <v>82</v>
      </c>
      <c r="L45" s="6">
        <v>110</v>
      </c>
      <c r="M45" s="1">
        <f>N6</f>
        <v>38</v>
      </c>
      <c r="O45" s="254">
        <f t="shared" si="0"/>
        <v>4180</v>
      </c>
      <c r="P45" s="264"/>
    </row>
    <row r="46" spans="8:21" x14ac:dyDescent="0.3">
      <c r="H46" s="4" t="str">
        <f>I4</f>
        <v>Master Bedroom and Bathroom</v>
      </c>
      <c r="I46" s="4"/>
      <c r="K46" s="1" t="s">
        <v>82</v>
      </c>
      <c r="L46" s="6">
        <v>110</v>
      </c>
      <c r="M46" s="1">
        <f>N4</f>
        <v>21</v>
      </c>
      <c r="O46" s="254">
        <f t="shared" si="0"/>
        <v>2310</v>
      </c>
      <c r="P46" s="264"/>
    </row>
    <row r="47" spans="8:21" x14ac:dyDescent="0.3">
      <c r="H47" s="4">
        <f>I8</f>
        <v>0</v>
      </c>
      <c r="I47" s="4"/>
      <c r="K47" s="1" t="s">
        <v>82</v>
      </c>
      <c r="L47" s="6">
        <v>200</v>
      </c>
      <c r="M47" s="1">
        <f>N8</f>
        <v>0</v>
      </c>
      <c r="O47" s="254">
        <f t="shared" si="0"/>
        <v>0</v>
      </c>
      <c r="P47" s="264"/>
    </row>
    <row r="48" spans="8:21" x14ac:dyDescent="0.3">
      <c r="H48" s="4">
        <f>I9</f>
        <v>0</v>
      </c>
      <c r="I48" s="4"/>
      <c r="K48" s="1" t="s">
        <v>82</v>
      </c>
      <c r="L48" s="6">
        <v>200</v>
      </c>
      <c r="M48" s="1">
        <f>N9</f>
        <v>0</v>
      </c>
      <c r="O48" s="210">
        <f t="shared" si="0"/>
        <v>0</v>
      </c>
      <c r="P48" s="210"/>
    </row>
    <row r="49" spans="8:20" ht="18" thickBot="1" x14ac:dyDescent="0.35">
      <c r="H49" s="4"/>
      <c r="I49" s="4"/>
      <c r="L49" s="1" t="s">
        <v>4</v>
      </c>
      <c r="M49" s="1">
        <f>SUM(M43:M45)</f>
        <v>369</v>
      </c>
      <c r="N49" s="1">
        <f>SUM(M44:M48)</f>
        <v>117</v>
      </c>
    </row>
    <row r="50" spans="8:20" ht="18" thickBot="1" x14ac:dyDescent="0.35">
      <c r="H50" s="244" t="s">
        <v>89</v>
      </c>
      <c r="I50" s="245"/>
      <c r="J50" s="117"/>
      <c r="K50" s="117"/>
      <c r="L50" s="117"/>
      <c r="M50" s="130"/>
      <c r="N50" s="130"/>
      <c r="O50" s="229">
        <f>SUM(O51:P54)</f>
        <v>19890</v>
      </c>
      <c r="P50" s="246"/>
    </row>
    <row r="51" spans="8:20" x14ac:dyDescent="0.3">
      <c r="H51" s="257" t="s">
        <v>113</v>
      </c>
      <c r="I51" s="257"/>
      <c r="J51" s="20"/>
      <c r="K51" s="20" t="s">
        <v>82</v>
      </c>
      <c r="L51" s="50">
        <v>170</v>
      </c>
      <c r="M51" s="20">
        <f>SUM(M44:M48)</f>
        <v>117</v>
      </c>
      <c r="N51" s="122"/>
      <c r="O51" s="258">
        <f>M51*L51</f>
        <v>19890</v>
      </c>
      <c r="P51" s="259"/>
    </row>
    <row r="52" spans="8:20" x14ac:dyDescent="0.3">
      <c r="H52" s="223" t="s">
        <v>91</v>
      </c>
      <c r="I52" s="223"/>
      <c r="J52" s="56"/>
      <c r="K52" s="56" t="s">
        <v>82</v>
      </c>
      <c r="L52" s="58">
        <v>0</v>
      </c>
      <c r="M52" s="56">
        <f>SUM(M44:M48)</f>
        <v>117</v>
      </c>
      <c r="N52" s="116"/>
      <c r="O52" s="224">
        <f>M52*L52</f>
        <v>0</v>
      </c>
      <c r="P52" s="225"/>
    </row>
    <row r="53" spans="8:20" x14ac:dyDescent="0.3">
      <c r="H53" s="4" t="s">
        <v>112</v>
      </c>
      <c r="I53" s="4"/>
      <c r="K53" s="1" t="s">
        <v>82</v>
      </c>
      <c r="L53" s="6">
        <v>0</v>
      </c>
      <c r="M53" s="1">
        <v>0</v>
      </c>
      <c r="N53" s="114"/>
      <c r="O53" s="265">
        <f>M53*L53</f>
        <v>0</v>
      </c>
      <c r="P53" s="265"/>
    </row>
    <row r="54" spans="8:20" x14ac:dyDescent="0.3">
      <c r="H54" s="136" t="s">
        <v>103</v>
      </c>
      <c r="I54" s="4"/>
      <c r="K54" s="1" t="s">
        <v>82</v>
      </c>
      <c r="L54" s="6">
        <v>0</v>
      </c>
      <c r="M54" s="1">
        <v>0</v>
      </c>
      <c r="N54" s="114"/>
      <c r="O54" s="265">
        <f>M54*L54</f>
        <v>0</v>
      </c>
      <c r="P54" s="265"/>
    </row>
    <row r="55" spans="8:20" x14ac:dyDescent="0.3">
      <c r="O55" s="255"/>
      <c r="P55" s="255"/>
    </row>
    <row r="56" spans="8:20" ht="18" x14ac:dyDescent="0.3">
      <c r="H56" s="123"/>
      <c r="I56" s="123"/>
      <c r="J56" s="123"/>
      <c r="K56" s="256" t="s">
        <v>92</v>
      </c>
      <c r="L56" s="256"/>
      <c r="M56" s="256"/>
      <c r="N56" s="123"/>
      <c r="O56" s="210">
        <f>O50+O41</f>
        <v>42691</v>
      </c>
      <c r="P56" s="209"/>
    </row>
    <row r="57" spans="8:20" ht="18.75" thickBot="1" x14ac:dyDescent="0.35">
      <c r="H57" s="123"/>
      <c r="I57" s="123"/>
      <c r="J57" s="123"/>
      <c r="K57" s="256" t="s">
        <v>93</v>
      </c>
      <c r="L57" s="256"/>
      <c r="M57" s="256"/>
      <c r="N57" s="124">
        <v>0</v>
      </c>
      <c r="O57" s="210">
        <f>O56*N57</f>
        <v>0</v>
      </c>
      <c r="P57" s="209"/>
    </row>
    <row r="58" spans="8:20" ht="19.5" thickBot="1" x14ac:dyDescent="0.35">
      <c r="N58" s="125" t="s">
        <v>94</v>
      </c>
      <c r="O58" s="248">
        <f>O56-O57</f>
        <v>42691</v>
      </c>
      <c r="P58" s="249"/>
      <c r="S58" s="6"/>
      <c r="T58" s="5"/>
    </row>
    <row r="59" spans="8:20" x14ac:dyDescent="0.3">
      <c r="S59" s="135"/>
      <c r="T59" s="135"/>
    </row>
    <row r="67" spans="8:32" ht="18" thickBot="1" x14ac:dyDescent="0.35"/>
    <row r="68" spans="8:32" ht="19.5" thickBot="1" x14ac:dyDescent="0.35">
      <c r="H68" s="39" t="s">
        <v>42</v>
      </c>
      <c r="I68" s="25"/>
      <c r="J68" s="25"/>
      <c r="K68" s="26"/>
      <c r="M68" s="5">
        <v>9</v>
      </c>
    </row>
    <row r="69" spans="8:32" ht="18" thickBot="1" x14ac:dyDescent="0.35">
      <c r="H69" s="29" t="s">
        <v>43</v>
      </c>
      <c r="I69" s="30" t="s">
        <v>44</v>
      </c>
      <c r="J69" s="35"/>
      <c r="K69" s="18" t="s">
        <v>5</v>
      </c>
      <c r="L69" s="114" t="s">
        <v>81</v>
      </c>
      <c r="M69" s="1" t="s">
        <v>107</v>
      </c>
      <c r="N69" s="140" t="s">
        <v>26</v>
      </c>
    </row>
    <row r="70" spans="8:32" ht="18" thickBot="1" x14ac:dyDescent="0.35">
      <c r="H70" s="31">
        <v>686</v>
      </c>
      <c r="I70" s="32">
        <v>5.5</v>
      </c>
      <c r="J70" s="36"/>
      <c r="K70" s="38">
        <f>I70*H70</f>
        <v>3773</v>
      </c>
      <c r="L70" s="139">
        <f>Employees!V13</f>
        <v>671.43571428571431</v>
      </c>
      <c r="M70" s="6">
        <f>L70*M68</f>
        <v>6042.9214285714288</v>
      </c>
      <c r="N70" s="141">
        <f>M70+K70</f>
        <v>9815.9214285714297</v>
      </c>
    </row>
    <row r="72" spans="8:32" ht="18" thickBot="1" x14ac:dyDescent="0.35">
      <c r="H72" s="281" t="s">
        <v>27</v>
      </c>
      <c r="I72" s="281"/>
      <c r="J72" s="281"/>
      <c r="K72" s="281"/>
      <c r="L72" s="281"/>
      <c r="M72" s="281"/>
    </row>
    <row r="73" spans="8:32" ht="18" thickBot="1" x14ac:dyDescent="0.35">
      <c r="H73" s="282" t="s">
        <v>28</v>
      </c>
      <c r="I73" s="282" t="s">
        <v>29</v>
      </c>
      <c r="J73" s="282"/>
      <c r="K73" s="282" t="s">
        <v>30</v>
      </c>
      <c r="L73" s="282" t="s">
        <v>31</v>
      </c>
      <c r="M73" s="282"/>
      <c r="T73" s="44" t="s">
        <v>48</v>
      </c>
      <c r="U73" s="45">
        <f>P10</f>
        <v>723000</v>
      </c>
      <c r="V73"/>
      <c r="W73" s="46" t="s">
        <v>49</v>
      </c>
      <c r="X73" s="46"/>
      <c r="Y73" s="47" t="s">
        <v>50</v>
      </c>
      <c r="Z73" s="46" t="s">
        <v>51</v>
      </c>
      <c r="AA73" s="46" t="s">
        <v>52</v>
      </c>
      <c r="AB73" s="46" t="s">
        <v>53</v>
      </c>
      <c r="AD73" s="46" t="s">
        <v>54</v>
      </c>
      <c r="AE73"/>
      <c r="AF73"/>
    </row>
    <row r="74" spans="8:32" ht="18" thickBot="1" x14ac:dyDescent="0.35">
      <c r="H74" s="282"/>
      <c r="I74" s="21"/>
      <c r="J74" s="21"/>
      <c r="K74" s="282"/>
      <c r="L74" s="21"/>
      <c r="M74" s="21"/>
      <c r="V74"/>
      <c r="W74" s="110" t="s">
        <v>55</v>
      </c>
      <c r="X74" s="20" t="s">
        <v>56</v>
      </c>
      <c r="Y74" s="49">
        <v>0.4</v>
      </c>
      <c r="Z74" s="50">
        <f>U80*40%</f>
        <v>55553.627399999998</v>
      </c>
      <c r="AA74" s="51">
        <v>0</v>
      </c>
      <c r="AB74" s="52">
        <f>Z74-AF74</f>
        <v>55553.627399999998</v>
      </c>
      <c r="AD74" s="53" t="s">
        <v>24</v>
      </c>
      <c r="AE74"/>
      <c r="AF74" s="54">
        <f>Z74*AA74</f>
        <v>0</v>
      </c>
    </row>
    <row r="75" spans="8:32" ht="18" thickBot="1" x14ac:dyDescent="0.35">
      <c r="H75" s="282"/>
      <c r="I75" s="21" t="s">
        <v>32</v>
      </c>
      <c r="J75" s="21" t="s">
        <v>33</v>
      </c>
      <c r="K75" s="282"/>
      <c r="L75" s="21" t="s">
        <v>34</v>
      </c>
      <c r="M75" s="21" t="s">
        <v>35</v>
      </c>
      <c r="T75" s="279" t="s">
        <v>57</v>
      </c>
      <c r="U75" s="280"/>
      <c r="V75"/>
      <c r="W75" s="108" t="s">
        <v>58</v>
      </c>
      <c r="X75" s="56" t="s">
        <v>59</v>
      </c>
      <c r="Y75" s="57">
        <v>0.2</v>
      </c>
      <c r="Z75" s="58">
        <f>U80*20%</f>
        <v>27776.813699999999</v>
      </c>
      <c r="AA75" s="59">
        <v>0</v>
      </c>
      <c r="AB75" s="60">
        <f>Z75-AF75</f>
        <v>27776.813699999999</v>
      </c>
      <c r="AD75" s="61" t="s">
        <v>24</v>
      </c>
      <c r="AE75"/>
      <c r="AF75" s="62">
        <f>Z75*AA75</f>
        <v>0</v>
      </c>
    </row>
    <row r="76" spans="8:32" x14ac:dyDescent="0.3">
      <c r="H76" s="282"/>
      <c r="I76" s="21" t="s">
        <v>36</v>
      </c>
      <c r="J76" s="21" t="s">
        <v>37</v>
      </c>
      <c r="K76" s="21" t="s">
        <v>38</v>
      </c>
      <c r="L76" s="21" t="s">
        <v>39</v>
      </c>
      <c r="M76" s="21" t="s">
        <v>40</v>
      </c>
      <c r="T76" s="48" t="s">
        <v>30</v>
      </c>
      <c r="U76" s="52">
        <f>K98</f>
        <v>129284.7</v>
      </c>
      <c r="V76"/>
      <c r="W76" s="108" t="s">
        <v>76</v>
      </c>
      <c r="X76" s="56" t="s">
        <v>60</v>
      </c>
      <c r="Y76" s="57">
        <v>0.1</v>
      </c>
      <c r="Z76" s="58">
        <v>0</v>
      </c>
      <c r="AA76" s="59">
        <v>0</v>
      </c>
      <c r="AB76" s="60">
        <f>Z76-AF76</f>
        <v>0</v>
      </c>
      <c r="AD76" s="61" t="s">
        <v>61</v>
      </c>
      <c r="AE76"/>
      <c r="AF76" s="62">
        <f>Z76*AA76</f>
        <v>0</v>
      </c>
    </row>
    <row r="77" spans="8:32" ht="18" thickBot="1" x14ac:dyDescent="0.35">
      <c r="H77" s="22">
        <v>1</v>
      </c>
      <c r="I77" s="23">
        <v>1</v>
      </c>
      <c r="J77" s="23">
        <v>200000</v>
      </c>
      <c r="K77" s="23">
        <v>13970.41</v>
      </c>
      <c r="L77" s="24">
        <v>0.21590000000000001</v>
      </c>
      <c r="M77" s="23">
        <f>I77</f>
        <v>1</v>
      </c>
      <c r="T77" s="55" t="s">
        <v>62</v>
      </c>
      <c r="U77" s="60">
        <f>U82</f>
        <v>9599.3685000000005</v>
      </c>
      <c r="V77"/>
      <c r="W77" s="109" t="s">
        <v>63</v>
      </c>
      <c r="X77" s="33" t="s">
        <v>64</v>
      </c>
      <c r="Y77" s="64">
        <v>0.3</v>
      </c>
      <c r="Z77" s="32">
        <v>0</v>
      </c>
      <c r="AA77" s="65">
        <v>0</v>
      </c>
      <c r="AB77" s="34">
        <f>Z77-AF77</f>
        <v>0</v>
      </c>
      <c r="AD77" s="66" t="s">
        <v>61</v>
      </c>
      <c r="AE77"/>
      <c r="AF77" s="67">
        <f>Z77*AA77</f>
        <v>0</v>
      </c>
    </row>
    <row r="78" spans="8:32" ht="18" thickBot="1" x14ac:dyDescent="0.35">
      <c r="H78" s="22">
        <v>2</v>
      </c>
      <c r="I78" s="23">
        <v>200001</v>
      </c>
      <c r="J78" s="23">
        <v>650000</v>
      </c>
      <c r="K78" s="23">
        <v>57145.33</v>
      </c>
      <c r="L78" s="24">
        <v>0.20749999999999999</v>
      </c>
      <c r="M78" s="23">
        <f t="shared" ref="M78:M89" si="1">I78</f>
        <v>200001</v>
      </c>
      <c r="T78" s="55"/>
      <c r="U78" s="60">
        <f>U76+U77</f>
        <v>138884.06849999999</v>
      </c>
      <c r="V78"/>
      <c r="AE78"/>
      <c r="AF78"/>
    </row>
    <row r="79" spans="8:32" ht="18" thickBot="1" x14ac:dyDescent="0.35">
      <c r="H79" s="22">
        <v>3</v>
      </c>
      <c r="I79" s="23">
        <v>650001</v>
      </c>
      <c r="J79" s="23">
        <v>2000000</v>
      </c>
      <c r="K79" s="23">
        <v>150513.35999999999</v>
      </c>
      <c r="L79" s="24">
        <v>0.153</v>
      </c>
      <c r="M79" s="23">
        <f t="shared" si="1"/>
        <v>650001</v>
      </c>
      <c r="T79" s="63" t="s">
        <v>65</v>
      </c>
      <c r="U79" s="68">
        <v>0</v>
      </c>
      <c r="V79"/>
      <c r="W79" s="267" t="s">
        <v>66</v>
      </c>
      <c r="X79" s="268"/>
      <c r="Y79" s="73"/>
      <c r="Z79" s="69">
        <f>SUM(Z74:Z77)</f>
        <v>83330.441099999996</v>
      </c>
      <c r="AA79" s="63"/>
      <c r="AB79" s="33"/>
      <c r="AE79"/>
      <c r="AF79"/>
    </row>
    <row r="80" spans="8:32" ht="18" thickBot="1" x14ac:dyDescent="0.35">
      <c r="H80" s="22">
        <v>4</v>
      </c>
      <c r="I80" s="23">
        <v>2000001</v>
      </c>
      <c r="J80" s="23">
        <v>4000000</v>
      </c>
      <c r="K80" s="23">
        <v>357120.69</v>
      </c>
      <c r="L80" s="24">
        <v>0.13339999999999999</v>
      </c>
      <c r="M80" s="23">
        <f t="shared" si="1"/>
        <v>2000001</v>
      </c>
      <c r="T80" s="72" t="s">
        <v>67</v>
      </c>
      <c r="U80" s="70">
        <f>U78+U79</f>
        <v>138884.06849999999</v>
      </c>
      <c r="V80"/>
      <c r="W80" s="46" t="s">
        <v>68</v>
      </c>
      <c r="X80" s="14"/>
      <c r="Y80" s="14"/>
      <c r="Z80" s="14"/>
      <c r="AA80" s="15" t="s">
        <v>69</v>
      </c>
      <c r="AB80" s="71">
        <f>SUM(AB74:AB77)</f>
        <v>83330.441099999996</v>
      </c>
      <c r="AE80"/>
      <c r="AF80"/>
    </row>
    <row r="81" spans="8:21" x14ac:dyDescent="0.3">
      <c r="H81" s="22">
        <v>5</v>
      </c>
      <c r="I81" s="23">
        <v>4000001</v>
      </c>
      <c r="J81" s="23">
        <v>6500000</v>
      </c>
      <c r="K81" s="23">
        <v>623958.89</v>
      </c>
      <c r="L81" s="24">
        <v>0.12989999999999999</v>
      </c>
      <c r="M81" s="23">
        <f t="shared" si="1"/>
        <v>4000001</v>
      </c>
    </row>
    <row r="82" spans="8:21" x14ac:dyDescent="0.3">
      <c r="H82" s="22">
        <v>6</v>
      </c>
      <c r="I82" s="23">
        <v>6500001</v>
      </c>
      <c r="J82" s="23">
        <v>13000000</v>
      </c>
      <c r="K82" s="23">
        <v>948762.87</v>
      </c>
      <c r="L82" s="24">
        <v>0.1128</v>
      </c>
      <c r="M82" s="23">
        <f t="shared" si="1"/>
        <v>6500001</v>
      </c>
      <c r="T82" s="1" t="s">
        <v>70</v>
      </c>
      <c r="U82" s="74">
        <f>(U73-M98)*L98</f>
        <v>9599.3685000000005</v>
      </c>
    </row>
    <row r="83" spans="8:21" x14ac:dyDescent="0.3">
      <c r="H83" s="22">
        <v>7</v>
      </c>
      <c r="I83" s="23">
        <v>13000001</v>
      </c>
      <c r="J83" s="23">
        <v>40000000</v>
      </c>
      <c r="K83" s="23">
        <v>1681745.3</v>
      </c>
      <c r="L83" s="24">
        <v>0.109</v>
      </c>
      <c r="M83" s="23">
        <f t="shared" si="1"/>
        <v>13000001</v>
      </c>
      <c r="T83" s="269" t="s">
        <v>71</v>
      </c>
      <c r="U83" s="107"/>
    </row>
    <row r="84" spans="8:21" x14ac:dyDescent="0.3">
      <c r="H84" s="22">
        <v>8</v>
      </c>
      <c r="I84" s="23">
        <v>40000001</v>
      </c>
      <c r="J84" s="23">
        <v>130000000</v>
      </c>
      <c r="K84" s="23">
        <v>4625768.63</v>
      </c>
      <c r="L84" s="24">
        <v>0.109</v>
      </c>
      <c r="M84" s="23">
        <f t="shared" si="1"/>
        <v>40000001</v>
      </c>
      <c r="T84" s="269"/>
    </row>
    <row r="85" spans="8:21" x14ac:dyDescent="0.3">
      <c r="H85" s="22">
        <v>9</v>
      </c>
      <c r="I85" s="23">
        <v>130000001</v>
      </c>
      <c r="J85" s="23">
        <v>260000000</v>
      </c>
      <c r="K85" s="23">
        <v>14433043.09</v>
      </c>
      <c r="L85" s="24">
        <v>0.1019</v>
      </c>
      <c r="M85" s="23">
        <f t="shared" si="1"/>
        <v>130000001</v>
      </c>
    </row>
    <row r="86" spans="8:21" x14ac:dyDescent="0.3">
      <c r="H86" s="22">
        <v>10</v>
      </c>
      <c r="I86" s="23">
        <v>260000001</v>
      </c>
      <c r="J86" s="23">
        <v>520000000</v>
      </c>
      <c r="K86" s="23">
        <v>27684662.760000002</v>
      </c>
      <c r="L86" s="24">
        <v>9.9599999999999994E-2</v>
      </c>
      <c r="M86" s="23">
        <f t="shared" si="1"/>
        <v>260000001</v>
      </c>
    </row>
    <row r="87" spans="8:21" x14ac:dyDescent="0.3">
      <c r="H87" s="22"/>
      <c r="I87" s="23"/>
      <c r="J87" s="23"/>
      <c r="K87" s="23"/>
      <c r="L87" s="24"/>
      <c r="M87" s="23"/>
    </row>
    <row r="88" spans="8:21" x14ac:dyDescent="0.3">
      <c r="H88" s="22">
        <v>11</v>
      </c>
      <c r="I88" s="23">
        <v>520000001</v>
      </c>
      <c r="J88" s="23">
        <v>1040000000</v>
      </c>
      <c r="K88" s="23">
        <v>53583218.25</v>
      </c>
      <c r="L88" s="24">
        <v>9.7100000000000006E-2</v>
      </c>
      <c r="M88" s="23">
        <f t="shared" si="1"/>
        <v>520000001</v>
      </c>
    </row>
    <row r="89" spans="8:21" x14ac:dyDescent="0.3">
      <c r="H89" s="22">
        <v>12</v>
      </c>
      <c r="I89" s="23">
        <v>1040000001</v>
      </c>
      <c r="J89" s="23"/>
      <c r="K89" s="23">
        <v>104063453.52</v>
      </c>
      <c r="L89" s="24">
        <v>8.9800000000000005E-2</v>
      </c>
      <c r="M89" s="23">
        <f t="shared" si="1"/>
        <v>1040000001</v>
      </c>
    </row>
    <row r="91" spans="8:21" x14ac:dyDescent="0.3">
      <c r="H91" s="76" t="s">
        <v>77</v>
      </c>
      <c r="I91" s="76"/>
      <c r="J91" s="76"/>
      <c r="K91" s="76"/>
      <c r="L91" s="76"/>
      <c r="M91" s="76"/>
    </row>
    <row r="92" spans="8:21" x14ac:dyDescent="0.3">
      <c r="H92" s="21" t="s">
        <v>28</v>
      </c>
      <c r="I92" s="21" t="s">
        <v>29</v>
      </c>
      <c r="J92" s="21"/>
      <c r="K92" s="21" t="s">
        <v>30</v>
      </c>
      <c r="L92" s="21" t="s">
        <v>31</v>
      </c>
      <c r="M92" s="21"/>
    </row>
    <row r="93" spans="8:21" x14ac:dyDescent="0.3">
      <c r="H93" s="21"/>
      <c r="I93" s="21"/>
      <c r="J93" s="21"/>
      <c r="K93" s="21"/>
      <c r="L93" s="21"/>
      <c r="M93" s="21"/>
    </row>
    <row r="94" spans="8:21" x14ac:dyDescent="0.3">
      <c r="H94" s="21"/>
      <c r="I94" s="21" t="s">
        <v>32</v>
      </c>
      <c r="J94" s="21" t="s">
        <v>33</v>
      </c>
      <c r="K94" s="21"/>
      <c r="L94" s="21" t="s">
        <v>34</v>
      </c>
      <c r="M94" s="21" t="s">
        <v>35</v>
      </c>
    </row>
    <row r="95" spans="8:21" x14ac:dyDescent="0.3">
      <c r="H95" s="21"/>
      <c r="I95" s="21" t="s">
        <v>36</v>
      </c>
      <c r="J95" s="21" t="s">
        <v>37</v>
      </c>
      <c r="K95" s="21" t="s">
        <v>38</v>
      </c>
      <c r="L95" s="21" t="s">
        <v>39</v>
      </c>
      <c r="M95" s="21" t="s">
        <v>40</v>
      </c>
    </row>
    <row r="96" spans="8:21" x14ac:dyDescent="0.3">
      <c r="H96" s="22">
        <v>1</v>
      </c>
      <c r="I96" s="23">
        <v>1</v>
      </c>
      <c r="J96" s="23">
        <v>200000</v>
      </c>
      <c r="K96" s="111">
        <v>12000</v>
      </c>
      <c r="L96" s="24">
        <v>0.18540000000000001</v>
      </c>
      <c r="M96" s="23">
        <f>I96</f>
        <v>1</v>
      </c>
    </row>
    <row r="97" spans="8:13" x14ac:dyDescent="0.3">
      <c r="H97" s="22">
        <v>2</v>
      </c>
      <c r="I97" s="23">
        <v>200001</v>
      </c>
      <c r="J97" s="23">
        <v>650000</v>
      </c>
      <c r="K97" s="111">
        <v>49085.46</v>
      </c>
      <c r="L97" s="24">
        <v>0.1782</v>
      </c>
      <c r="M97" s="23">
        <f t="shared" ref="M97:M105" si="2">I97</f>
        <v>200001</v>
      </c>
    </row>
    <row r="98" spans="8:13" x14ac:dyDescent="0.3">
      <c r="H98" s="22">
        <v>3</v>
      </c>
      <c r="I98" s="23">
        <v>650001</v>
      </c>
      <c r="J98" s="23">
        <v>2000000</v>
      </c>
      <c r="K98" s="111">
        <v>129284.7</v>
      </c>
      <c r="L98" s="24">
        <v>0.13150000000000001</v>
      </c>
      <c r="M98" s="23">
        <f t="shared" si="2"/>
        <v>650001</v>
      </c>
    </row>
    <row r="99" spans="8:13" x14ac:dyDescent="0.3">
      <c r="H99" s="22">
        <v>4</v>
      </c>
      <c r="I99" s="23">
        <v>2000001</v>
      </c>
      <c r="J99" s="23">
        <v>4000000</v>
      </c>
      <c r="K99" s="111">
        <v>306751.8</v>
      </c>
      <c r="L99" s="24">
        <v>0.11459999999999999</v>
      </c>
      <c r="M99" s="23">
        <f t="shared" si="2"/>
        <v>2000001</v>
      </c>
    </row>
    <row r="100" spans="8:13" x14ac:dyDescent="0.3">
      <c r="H100" s="22">
        <v>5</v>
      </c>
      <c r="I100" s="23">
        <v>4000001</v>
      </c>
      <c r="J100" s="23">
        <v>6500000</v>
      </c>
      <c r="K100" s="111">
        <v>535954.68999999994</v>
      </c>
      <c r="L100" s="24">
        <v>0.1116</v>
      </c>
      <c r="M100" s="23">
        <f t="shared" si="2"/>
        <v>4000001</v>
      </c>
    </row>
    <row r="101" spans="8:13" x14ac:dyDescent="0.3">
      <c r="H101" s="22">
        <v>6</v>
      </c>
      <c r="I101" s="23">
        <v>6500001</v>
      </c>
      <c r="J101" s="23">
        <v>13000000</v>
      </c>
      <c r="K101" s="111">
        <v>814947.78</v>
      </c>
      <c r="L101" s="24">
        <v>9.69E-2</v>
      </c>
      <c r="M101" s="23">
        <f t="shared" si="2"/>
        <v>6500001</v>
      </c>
    </row>
    <row r="102" spans="8:13" x14ac:dyDescent="0.3">
      <c r="H102" s="22">
        <v>7</v>
      </c>
      <c r="I102" s="23">
        <v>13000001</v>
      </c>
      <c r="J102" s="23">
        <v>40000000</v>
      </c>
      <c r="K102" s="111">
        <v>1444549.16</v>
      </c>
      <c r="L102" s="24">
        <v>9.3700000000000006E-2</v>
      </c>
      <c r="M102" s="23">
        <f t="shared" si="2"/>
        <v>13000001</v>
      </c>
    </row>
    <row r="103" spans="8:13" x14ac:dyDescent="0.3">
      <c r="H103" s="22">
        <v>8</v>
      </c>
      <c r="I103" s="23">
        <v>40000001</v>
      </c>
      <c r="J103" s="23">
        <v>130000000</v>
      </c>
      <c r="K103" s="111">
        <v>3973342.57</v>
      </c>
      <c r="L103" s="24">
        <v>9.3600000000000003E-2</v>
      </c>
      <c r="M103" s="23">
        <f t="shared" si="2"/>
        <v>40000001</v>
      </c>
    </row>
    <row r="104" spans="8:13" x14ac:dyDescent="0.3">
      <c r="H104" s="22">
        <v>9</v>
      </c>
      <c r="I104" s="23">
        <v>130000001</v>
      </c>
      <c r="J104" s="23">
        <v>260000000</v>
      </c>
      <c r="K104" s="111">
        <v>12397382.810000001</v>
      </c>
      <c r="L104" s="24">
        <v>8.7599999999999997E-2</v>
      </c>
      <c r="M104" s="23">
        <f t="shared" si="2"/>
        <v>130000001</v>
      </c>
    </row>
    <row r="105" spans="8:13" x14ac:dyDescent="0.3">
      <c r="H105" s="22">
        <v>10</v>
      </c>
      <c r="I105" s="23">
        <v>260000001</v>
      </c>
      <c r="J105" s="23">
        <v>520000000</v>
      </c>
      <c r="K105" s="111">
        <v>23779972.129999999</v>
      </c>
      <c r="L105" s="24">
        <v>8.5599999999999996E-2</v>
      </c>
      <c r="M105" s="23">
        <f t="shared" si="2"/>
        <v>260000001</v>
      </c>
    </row>
    <row r="106" spans="8:13" x14ac:dyDescent="0.3">
      <c r="H106" s="22"/>
      <c r="I106" s="23"/>
      <c r="J106" s="23"/>
      <c r="K106" s="23"/>
      <c r="L106" s="24"/>
      <c r="M106" s="23"/>
    </row>
    <row r="107" spans="8:13" x14ac:dyDescent="0.3">
      <c r="H107" s="22">
        <v>11</v>
      </c>
      <c r="I107" s="23">
        <v>520000001</v>
      </c>
      <c r="J107" s="23">
        <v>1040000000</v>
      </c>
      <c r="K107" s="23">
        <v>53583218.25</v>
      </c>
      <c r="L107" s="24">
        <v>9.7100000000000006E-2</v>
      </c>
      <c r="M107" s="23">
        <f t="shared" ref="M107:M108" si="3">I107</f>
        <v>520000001</v>
      </c>
    </row>
    <row r="108" spans="8:13" x14ac:dyDescent="0.3">
      <c r="H108" s="22">
        <v>12</v>
      </c>
      <c r="I108" s="23">
        <v>1040000001</v>
      </c>
      <c r="J108" s="23"/>
      <c r="K108" s="23">
        <v>104063453.52</v>
      </c>
      <c r="L108" s="24">
        <v>8.9800000000000005E-2</v>
      </c>
      <c r="M108" s="23">
        <f t="shared" si="3"/>
        <v>1040000001</v>
      </c>
    </row>
  </sheetData>
  <mergeCells count="75">
    <mergeCell ref="O30:P30"/>
    <mergeCell ref="O48:P48"/>
    <mergeCell ref="E22:F22"/>
    <mergeCell ref="E23:F23"/>
    <mergeCell ref="A19:E19"/>
    <mergeCell ref="A21:D21"/>
    <mergeCell ref="A20:D20"/>
    <mergeCell ref="C22:D22"/>
    <mergeCell ref="H40:J40"/>
    <mergeCell ref="O40:P40"/>
    <mergeCell ref="H41:I41"/>
    <mergeCell ref="O41:P41"/>
    <mergeCell ref="O42:P42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W79:X79"/>
    <mergeCell ref="T83:T84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K57:M57"/>
    <mergeCell ref="O57:P57"/>
    <mergeCell ref="O58:P58"/>
    <mergeCell ref="O44:P44"/>
    <mergeCell ref="O45:P45"/>
    <mergeCell ref="O46:P46"/>
    <mergeCell ref="O47:P47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</vt:lpstr>
      <vt:lpstr>Project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Pottie</cp:lastModifiedBy>
  <dcterms:created xsi:type="dcterms:W3CDTF">2022-07-11T17:42:49Z</dcterms:created>
  <dcterms:modified xsi:type="dcterms:W3CDTF">2022-08-23T06:21:59Z</dcterms:modified>
</cp:coreProperties>
</file>