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04_Gussies\- Boardwalk Mall\BOQ\"/>
    </mc:Choice>
  </mc:AlternateContent>
  <xr:revisionPtr revIDLastSave="0" documentId="13_ncr:1_{2541E3F6-A63A-489A-9EE1-7AE6E58FAE25}" xr6:coauthVersionLast="47" xr6:coauthVersionMax="47" xr10:uidLastSave="{00000000-0000-0000-0000-000000000000}"/>
  <bookViews>
    <workbookView xWindow="-120" yWindow="-120" windowWidth="29040" windowHeight="15840" xr2:uid="{4F979517-B071-49E7-83F6-C4562BAAEA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2" i="1" l="1"/>
  <c r="U22" i="1" s="1"/>
  <c r="T17" i="1"/>
  <c r="S17" i="1"/>
  <c r="U17" i="1" s="1"/>
  <c r="L17" i="1"/>
  <c r="M17" i="1" s="1"/>
  <c r="T13" i="1"/>
  <c r="S13" i="1"/>
  <c r="U13" i="1" s="1"/>
  <c r="L13" i="1"/>
  <c r="M13" i="1" s="1"/>
  <c r="T9" i="1"/>
  <c r="S9" i="1"/>
  <c r="U9" i="1" s="1"/>
  <c r="L9" i="1"/>
  <c r="M9" i="1" s="1"/>
  <c r="J5" i="1"/>
  <c r="K5" i="1" s="1"/>
  <c r="L5" i="1" s="1"/>
  <c r="M5" i="1" s="1"/>
  <c r="D8" i="1" s="1"/>
  <c r="E8" i="1" s="1"/>
  <c r="J4" i="1"/>
  <c r="K4" i="1" s="1"/>
  <c r="L4" i="1" s="1"/>
  <c r="M4" i="1" s="1"/>
  <c r="D5" i="1" s="1"/>
  <c r="E5" i="1" s="1"/>
  <c r="D16" i="1"/>
  <c r="D12" i="1"/>
  <c r="E12" i="1" s="1"/>
  <c r="E6" i="1"/>
  <c r="E7" i="1"/>
  <c r="E9" i="1"/>
  <c r="E10" i="1"/>
  <c r="E11" i="1"/>
  <c r="E14" i="1"/>
  <c r="E15" i="1"/>
  <c r="E16" i="1" l="1"/>
  <c r="E19" i="1" l="1"/>
  <c r="E20" i="1" s="1"/>
  <c r="E21" i="1" s="1"/>
</calcChain>
</file>

<file path=xl/sharedStrings.xml><?xml version="1.0" encoding="utf-8"?>
<sst xmlns="http://schemas.openxmlformats.org/spreadsheetml/2006/main" count="76" uniqueCount="41">
  <si>
    <t xml:space="preserve">Staircase </t>
  </si>
  <si>
    <t>Mezz floor</t>
  </si>
  <si>
    <t>Rate</t>
  </si>
  <si>
    <t>sqm</t>
  </si>
  <si>
    <t>item</t>
  </si>
  <si>
    <t>Description:</t>
  </si>
  <si>
    <t>Unit:</t>
  </si>
  <si>
    <t>Rate:</t>
  </si>
  <si>
    <t>TOTAL</t>
  </si>
  <si>
    <t>Amount:</t>
  </si>
  <si>
    <t>15% VAT</t>
  </si>
  <si>
    <t xml:space="preserve">18mm shutterboard laid on 228mm x 76mm joists. </t>
  </si>
  <si>
    <t>Steel Beams</t>
  </si>
  <si>
    <t>Years:</t>
  </si>
  <si>
    <t>Fluctuation:</t>
  </si>
  <si>
    <t>Staircase</t>
  </si>
  <si>
    <t>Shutterboard</t>
  </si>
  <si>
    <t>kg</t>
  </si>
  <si>
    <t>M</t>
  </si>
  <si>
    <t>R / kg</t>
  </si>
  <si>
    <t>Total</t>
  </si>
  <si>
    <t>Steel post</t>
  </si>
  <si>
    <t>254mm x 164mm x 31kg  (GMS)</t>
  </si>
  <si>
    <t>Amount</t>
  </si>
  <si>
    <t>SUB  TOTAL (EX. VAT)</t>
  </si>
  <si>
    <t>Standard (m)</t>
  </si>
  <si>
    <t>R / Per M</t>
  </si>
  <si>
    <t>R / Per KG</t>
  </si>
  <si>
    <t>Steel - 254 x 146 x 31kg</t>
  </si>
  <si>
    <t>Steel - 254 x 146 x 37kg</t>
  </si>
  <si>
    <t>Steel - 254 x 146 x 43kg</t>
  </si>
  <si>
    <t>Steel - 100mm x 100mm x 2mm</t>
  </si>
  <si>
    <t>Steel - 254mm x 146mm</t>
  </si>
  <si>
    <t>R/ Per M</t>
  </si>
  <si>
    <t>100mm x 100mm x 3mm (GMS)</t>
  </si>
  <si>
    <t>Engineering Fees Excluded.</t>
  </si>
  <si>
    <t>Form 2 required.</t>
  </si>
  <si>
    <r>
      <rPr>
        <b/>
        <sz val="11"/>
        <color theme="1"/>
        <rFont val="Calibri"/>
        <family val="2"/>
        <scheme val="minor"/>
      </rPr>
      <t xml:space="preserve">Gussies </t>
    </r>
    <r>
      <rPr>
        <sz val="11"/>
        <color theme="1"/>
        <rFont val="Calibri"/>
        <family val="2"/>
        <scheme val="minor"/>
      </rPr>
      <t>(Boardwalk):      Mezz floor addition</t>
    </r>
  </si>
  <si>
    <t>Timber stairs complete to be supplied and</t>
  </si>
  <si>
    <t xml:space="preserve">installed by a selected Subcontractor </t>
  </si>
  <si>
    <t>MSRE: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</si>
</sst>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63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2" xfId="3" applyBorder="1"/>
    <xf numFmtId="9" fontId="1" fillId="2" borderId="9" xfId="3" applyNumberFormat="1" applyBorder="1" applyAlignment="1">
      <alignment horizontal="center"/>
    </xf>
    <xf numFmtId="9" fontId="1" fillId="2" borderId="10" xfId="3" applyNumberFormat="1" applyBorder="1" applyAlignment="1">
      <alignment horizontal="center"/>
    </xf>
    <xf numFmtId="0" fontId="1" fillId="2" borderId="2" xfId="3" applyBorder="1" applyAlignment="1">
      <alignment horizontal="center"/>
    </xf>
    <xf numFmtId="0" fontId="1" fillId="2" borderId="8" xfId="3" applyBorder="1" applyAlignment="1">
      <alignment horizontal="center"/>
    </xf>
    <xf numFmtId="0" fontId="1" fillId="2" borderId="10" xfId="3" applyBorder="1" applyAlignment="1">
      <alignment horizontal="center"/>
    </xf>
    <xf numFmtId="0" fontId="1" fillId="2" borderId="8" xfId="3" applyBorder="1" applyAlignment="1"/>
    <xf numFmtId="0" fontId="0" fillId="2" borderId="2" xfId="3" applyFont="1" applyBorder="1"/>
    <xf numFmtId="0" fontId="1" fillId="2" borderId="11" xfId="3" applyBorder="1"/>
    <xf numFmtId="0" fontId="1" fillId="2" borderId="12" xfId="3" applyBorder="1" applyAlignment="1"/>
    <xf numFmtId="0" fontId="0" fillId="0" borderId="13" xfId="0" applyBorder="1"/>
    <xf numFmtId="0" fontId="0" fillId="0" borderId="0" xfId="0" applyBorder="1"/>
    <xf numFmtId="44" fontId="0" fillId="0" borderId="0" xfId="1" applyFont="1" applyBorder="1"/>
    <xf numFmtId="44" fontId="0" fillId="0" borderId="14" xfId="1" applyFont="1" applyBorder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2" borderId="12" xfId="3" applyBorder="1" applyAlignment="1">
      <alignment horizontal="center"/>
    </xf>
    <xf numFmtId="0" fontId="1" fillId="2" borderId="9" xfId="3" applyBorder="1" applyAlignment="1">
      <alignment horizontal="center"/>
    </xf>
    <xf numFmtId="0" fontId="0" fillId="2" borderId="20" xfId="3" applyFont="1" applyBorder="1" applyAlignment="1">
      <alignment horizontal="center"/>
    </xf>
    <xf numFmtId="0" fontId="0" fillId="0" borderId="0" xfId="0" applyAlignment="1"/>
    <xf numFmtId="0" fontId="0" fillId="0" borderId="26" xfId="0" applyBorder="1"/>
    <xf numFmtId="0" fontId="0" fillId="0" borderId="4" xfId="0" applyBorder="1"/>
    <xf numFmtId="44" fontId="0" fillId="0" borderId="4" xfId="1" applyFont="1" applyBorder="1"/>
    <xf numFmtId="0" fontId="0" fillId="0" borderId="27" xfId="0" applyBorder="1"/>
    <xf numFmtId="44" fontId="0" fillId="0" borderId="27" xfId="0" applyNumberFormat="1" applyBorder="1"/>
    <xf numFmtId="0" fontId="1" fillId="2" borderId="23" xfId="3" applyBorder="1"/>
    <xf numFmtId="0" fontId="1" fillId="2" borderId="24" xfId="3" applyBorder="1"/>
    <xf numFmtId="44" fontId="1" fillId="2" borderId="25" xfId="3" applyNumberFormat="1" applyBorder="1"/>
    <xf numFmtId="4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28" xfId="0" applyBorder="1"/>
    <xf numFmtId="0" fontId="3" fillId="0" borderId="18" xfId="0" applyFont="1" applyBorder="1"/>
    <xf numFmtId="0" fontId="0" fillId="0" borderId="0" xfId="1" applyNumberFormat="1" applyFont="1" applyBorder="1" applyAlignment="1">
      <alignment horizontal="center"/>
    </xf>
    <xf numFmtId="44" fontId="0" fillId="0" borderId="28" xfId="0" applyNumberFormat="1" applyBorder="1"/>
    <xf numFmtId="0" fontId="0" fillId="0" borderId="18" xfId="0" applyFont="1" applyBorder="1"/>
    <xf numFmtId="9" fontId="0" fillId="0" borderId="0" xfId="2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44" fontId="0" fillId="0" borderId="28" xfId="1" applyFont="1" applyBorder="1"/>
    <xf numFmtId="0" fontId="1" fillId="2" borderId="29" xfId="3" applyBorder="1"/>
    <xf numFmtId="0" fontId="1" fillId="2" borderId="30" xfId="3" applyBorder="1" applyAlignment="1">
      <alignment horizontal="center"/>
    </xf>
    <xf numFmtId="0" fontId="0" fillId="2" borderId="31" xfId="3" applyFont="1" applyBorder="1" applyAlignment="1">
      <alignment horizontal="center"/>
    </xf>
    <xf numFmtId="44" fontId="0" fillId="0" borderId="15" xfId="1" applyFont="1" applyBorder="1" applyAlignment="1"/>
    <xf numFmtId="0" fontId="0" fillId="0" borderId="4" xfId="0" applyBorder="1" applyAlignment="1"/>
    <xf numFmtId="0" fontId="0" fillId="0" borderId="3" xfId="0" applyBorder="1"/>
    <xf numFmtId="0" fontId="0" fillId="0" borderId="5" xfId="0" applyBorder="1"/>
    <xf numFmtId="0" fontId="2" fillId="2" borderId="20" xfId="3" applyFont="1" applyBorder="1" applyAlignment="1">
      <alignment horizontal="center"/>
    </xf>
    <xf numFmtId="0" fontId="2" fillId="2" borderId="21" xfId="3" applyFont="1" applyBorder="1" applyAlignment="1">
      <alignment horizontal="center"/>
    </xf>
    <xf numFmtId="0" fontId="2" fillId="2" borderId="22" xfId="3" applyFont="1" applyBorder="1" applyAlignment="1">
      <alignment horizontal="center"/>
    </xf>
    <xf numFmtId="0" fontId="0" fillId="2" borderId="19" xfId="3" applyFont="1" applyBorder="1" applyAlignment="1">
      <alignment horizontal="center"/>
    </xf>
    <xf numFmtId="0" fontId="0" fillId="2" borderId="10" xfId="3" applyFont="1" applyBorder="1" applyAlignment="1">
      <alignment horizontal="center"/>
    </xf>
    <xf numFmtId="0" fontId="0" fillId="2" borderId="30" xfId="3" applyFont="1" applyBorder="1" applyAlignment="1">
      <alignment horizontal="center"/>
    </xf>
    <xf numFmtId="0" fontId="0" fillId="2" borderId="21" xfId="3" applyFont="1" applyBorder="1" applyAlignment="1">
      <alignment horizontal="center"/>
    </xf>
    <xf numFmtId="0" fontId="0" fillId="2" borderId="22" xfId="3" applyFont="1" applyBorder="1" applyAlignment="1">
      <alignment horizontal="center"/>
    </xf>
    <xf numFmtId="0" fontId="0" fillId="0" borderId="17" xfId="0" applyBorder="1" applyAlignment="1">
      <alignment horizontal="center" vertical="center"/>
    </xf>
  </cellXfs>
  <cellStyles count="4">
    <cellStyle name="60% - Accent3" xfId="3" builtinId="40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0A150-DC22-4150-B250-D54F05E8F107}">
  <dimension ref="A1:U27"/>
  <sheetViews>
    <sheetView tabSelected="1" workbookViewId="0">
      <selection activeCell="K22" sqref="K22"/>
    </sheetView>
  </sheetViews>
  <sheetFormatPr defaultRowHeight="15" x14ac:dyDescent="0.25"/>
  <cols>
    <col min="1" max="1" width="45.5703125" customWidth="1"/>
    <col min="2" max="2" width="7.140625" customWidth="1"/>
    <col min="3" max="3" width="8" customWidth="1"/>
    <col min="4" max="4" width="13" customWidth="1"/>
    <col min="5" max="5" width="13.5703125" customWidth="1"/>
    <col min="6" max="6" width="9.140625" style="17"/>
    <col min="7" max="7" width="11.5703125" bestFit="1" customWidth="1"/>
    <col min="8" max="8" width="12.7109375" bestFit="1" customWidth="1"/>
    <col min="9" max="9" width="12.42578125" bestFit="1" customWidth="1"/>
    <col min="10" max="10" width="11.5703125" bestFit="1" customWidth="1"/>
    <col min="11" max="12" width="10.5703125" bestFit="1" customWidth="1"/>
    <col min="13" max="13" width="12" bestFit="1" customWidth="1"/>
    <col min="14" max="14" width="4.140625" customWidth="1"/>
    <col min="15" max="15" width="5" bestFit="1" customWidth="1"/>
    <col min="16" max="16" width="10.5703125" bestFit="1" customWidth="1"/>
    <col min="17" max="17" width="12.42578125" bestFit="1" customWidth="1"/>
    <col min="18" max="19" width="10.5703125" bestFit="1" customWidth="1"/>
    <col min="20" max="20" width="9.7109375" bestFit="1" customWidth="1"/>
    <col min="21" max="21" width="12.5703125" bestFit="1" customWidth="1"/>
  </cols>
  <sheetData>
    <row r="1" spans="1:21" ht="20.25" customHeight="1" thickBot="1" x14ac:dyDescent="0.3">
      <c r="A1" s="62" t="s">
        <v>37</v>
      </c>
      <c r="B1" s="62"/>
      <c r="C1" s="62"/>
      <c r="D1" s="62"/>
      <c r="E1" s="62"/>
      <c r="H1" s="12" t="s">
        <v>14</v>
      </c>
      <c r="I1" s="7">
        <v>0.08</v>
      </c>
      <c r="J1" s="7"/>
      <c r="K1" s="7"/>
      <c r="L1" s="7"/>
      <c r="M1" s="8"/>
      <c r="O1" s="27"/>
      <c r="P1" s="27"/>
      <c r="Q1" s="27"/>
      <c r="R1" s="27"/>
      <c r="S1" s="27"/>
      <c r="T1" s="27"/>
      <c r="U1" s="27"/>
    </row>
    <row r="2" spans="1:21" ht="15.75" thickBot="1" x14ac:dyDescent="0.3">
      <c r="A2" s="47" t="s">
        <v>5</v>
      </c>
      <c r="B2" s="48" t="s">
        <v>6</v>
      </c>
      <c r="C2" s="59" t="s">
        <v>40</v>
      </c>
      <c r="D2" s="48" t="s">
        <v>7</v>
      </c>
      <c r="E2" s="49" t="s">
        <v>9</v>
      </c>
      <c r="H2" s="10" t="s">
        <v>13</v>
      </c>
      <c r="I2" s="25"/>
      <c r="J2" s="25"/>
      <c r="K2" s="25"/>
      <c r="L2" s="25"/>
      <c r="M2" s="11"/>
    </row>
    <row r="3" spans="1:21" x14ac:dyDescent="0.25">
      <c r="A3" s="23"/>
      <c r="B3" s="17"/>
      <c r="C3" s="37"/>
      <c r="D3" s="17"/>
      <c r="E3" s="38"/>
      <c r="H3" s="52"/>
      <c r="I3" s="29">
        <v>0</v>
      </c>
      <c r="J3" s="29">
        <v>1</v>
      </c>
      <c r="K3" s="29">
        <v>2</v>
      </c>
      <c r="L3" s="29">
        <v>3</v>
      </c>
      <c r="M3" s="53">
        <v>4</v>
      </c>
    </row>
    <row r="4" spans="1:21" x14ac:dyDescent="0.25">
      <c r="A4" s="39" t="s">
        <v>1</v>
      </c>
      <c r="B4" s="17"/>
      <c r="C4" s="17"/>
      <c r="D4" s="17"/>
      <c r="E4" s="38"/>
      <c r="H4" s="23" t="s">
        <v>16</v>
      </c>
      <c r="I4" s="17">
        <v>800</v>
      </c>
      <c r="J4" s="17">
        <f>I4*(1+($I$1))</f>
        <v>864</v>
      </c>
      <c r="K4" s="17">
        <f>J4*(1+($I$1))</f>
        <v>933.12000000000012</v>
      </c>
      <c r="L4" s="17">
        <f>K4*(1+($I$1))</f>
        <v>1007.7696000000002</v>
      </c>
      <c r="M4" s="38">
        <f>L4*(1+($I$1))</f>
        <v>1088.3911680000003</v>
      </c>
    </row>
    <row r="5" spans="1:21" x14ac:dyDescent="0.25">
      <c r="A5" s="23" t="s">
        <v>11</v>
      </c>
      <c r="B5" s="37" t="s">
        <v>3</v>
      </c>
      <c r="C5" s="40">
        <v>40</v>
      </c>
      <c r="D5" s="18">
        <f>ROUNDUP(M4,-2)</f>
        <v>1100</v>
      </c>
      <c r="E5" s="41">
        <f>IF(D5="","",C5*D5)</f>
        <v>44000</v>
      </c>
      <c r="H5" s="44" t="s">
        <v>15</v>
      </c>
      <c r="I5" s="4">
        <v>14000</v>
      </c>
      <c r="J5" s="4">
        <f>I5*(1+($I$1))</f>
        <v>15120.000000000002</v>
      </c>
      <c r="K5" s="4">
        <f>J5*(1+($I$1))</f>
        <v>16329.600000000002</v>
      </c>
      <c r="L5" s="4">
        <f>K5*(1+($I$1))</f>
        <v>17635.968000000004</v>
      </c>
      <c r="M5" s="45">
        <f>L5*(1+($I$1))</f>
        <v>19046.845440000005</v>
      </c>
    </row>
    <row r="6" spans="1:21" ht="15.75" thickBot="1" x14ac:dyDescent="0.3">
      <c r="A6" s="23"/>
      <c r="B6" s="37"/>
      <c r="C6" s="40"/>
      <c r="D6" s="18"/>
      <c r="E6" s="41" t="str">
        <f t="shared" ref="E6:E16" si="0">IF(D6="","",C6*D6)</f>
        <v/>
      </c>
    </row>
    <row r="7" spans="1:21" x14ac:dyDescent="0.25">
      <c r="A7" s="39" t="s">
        <v>0</v>
      </c>
      <c r="B7" s="37"/>
      <c r="C7" s="37"/>
      <c r="D7" s="17"/>
      <c r="E7" s="41" t="str">
        <f t="shared" si="0"/>
        <v/>
      </c>
      <c r="I7" s="26" t="s">
        <v>32</v>
      </c>
      <c r="J7" s="60"/>
      <c r="K7" s="60"/>
      <c r="L7" s="60"/>
      <c r="M7" s="61"/>
      <c r="O7" s="54" t="s">
        <v>28</v>
      </c>
      <c r="P7" s="55"/>
      <c r="Q7" s="55"/>
      <c r="R7" s="55"/>
      <c r="S7" s="55"/>
      <c r="T7" s="55"/>
      <c r="U7" s="56"/>
    </row>
    <row r="8" spans="1:21" x14ac:dyDescent="0.25">
      <c r="A8" s="23" t="s">
        <v>38</v>
      </c>
      <c r="B8" s="37" t="s">
        <v>4</v>
      </c>
      <c r="C8" s="37">
        <v>1</v>
      </c>
      <c r="D8" s="18">
        <f>ROUNDUP(M5,-3)</f>
        <v>20000</v>
      </c>
      <c r="E8" s="41">
        <f t="shared" si="0"/>
        <v>20000</v>
      </c>
      <c r="I8" s="14" t="s">
        <v>18</v>
      </c>
      <c r="J8" s="13" t="s">
        <v>17</v>
      </c>
      <c r="K8" s="6" t="s">
        <v>2</v>
      </c>
      <c r="L8" s="6" t="s">
        <v>19</v>
      </c>
      <c r="M8" s="15" t="s">
        <v>20</v>
      </c>
      <c r="O8" s="14" t="s">
        <v>18</v>
      </c>
      <c r="P8" s="13" t="s">
        <v>17</v>
      </c>
      <c r="Q8" s="13" t="s">
        <v>25</v>
      </c>
      <c r="R8" s="6" t="s">
        <v>2</v>
      </c>
      <c r="S8" s="13" t="s">
        <v>26</v>
      </c>
      <c r="T8" s="13" t="s">
        <v>27</v>
      </c>
      <c r="U8" s="15" t="s">
        <v>20</v>
      </c>
    </row>
    <row r="9" spans="1:21" x14ac:dyDescent="0.25">
      <c r="A9" s="23" t="s">
        <v>39</v>
      </c>
      <c r="B9" s="17"/>
      <c r="C9" s="37"/>
      <c r="D9" s="17"/>
      <c r="E9" s="41" t="str">
        <f t="shared" si="0"/>
        <v/>
      </c>
      <c r="I9" s="16">
        <v>14.3</v>
      </c>
      <c r="J9" s="17">
        <v>31.1</v>
      </c>
      <c r="K9" s="18">
        <v>5000</v>
      </c>
      <c r="L9" s="18">
        <f>K9/J9</f>
        <v>160.77170418006429</v>
      </c>
      <c r="M9" s="19">
        <f>J9*I9*L9</f>
        <v>71500</v>
      </c>
      <c r="O9" s="16">
        <v>14.3</v>
      </c>
      <c r="P9" s="17">
        <v>31.1</v>
      </c>
      <c r="Q9" s="17">
        <v>6.5</v>
      </c>
      <c r="R9" s="18">
        <v>5000</v>
      </c>
      <c r="S9" s="18">
        <f>R9/Q9</f>
        <v>769.23076923076928</v>
      </c>
      <c r="T9" s="18">
        <f>R9/P9</f>
        <v>160.77170418006429</v>
      </c>
      <c r="U9" s="19">
        <f>O9*S9</f>
        <v>11000.000000000002</v>
      </c>
    </row>
    <row r="10" spans="1:21" ht="15.75" thickBot="1" x14ac:dyDescent="0.3">
      <c r="A10" s="23"/>
      <c r="B10" s="37"/>
      <c r="C10" s="37"/>
      <c r="D10" s="17"/>
      <c r="E10" s="41" t="str">
        <f t="shared" si="0"/>
        <v/>
      </c>
      <c r="I10" s="16"/>
      <c r="J10" s="17"/>
      <c r="K10" s="17"/>
      <c r="L10" s="17"/>
      <c r="M10" s="20"/>
      <c r="O10" s="16"/>
      <c r="P10" s="17"/>
      <c r="Q10" s="17"/>
      <c r="R10" s="17"/>
      <c r="S10" s="17"/>
      <c r="T10" s="17"/>
      <c r="U10" s="20"/>
    </row>
    <row r="11" spans="1:21" x14ac:dyDescent="0.25">
      <c r="A11" s="39" t="s">
        <v>12</v>
      </c>
      <c r="B11" s="37"/>
      <c r="C11" s="37"/>
      <c r="D11" s="17"/>
      <c r="E11" s="41" t="str">
        <f t="shared" si="0"/>
        <v/>
      </c>
      <c r="I11" s="26" t="s">
        <v>32</v>
      </c>
      <c r="J11" s="60"/>
      <c r="K11" s="60"/>
      <c r="L11" s="60"/>
      <c r="M11" s="61"/>
      <c r="O11" s="54" t="s">
        <v>29</v>
      </c>
      <c r="P11" s="55"/>
      <c r="Q11" s="55"/>
      <c r="R11" s="55"/>
      <c r="S11" s="55"/>
      <c r="T11" s="55"/>
      <c r="U11" s="56"/>
    </row>
    <row r="12" spans="1:21" x14ac:dyDescent="0.25">
      <c r="A12" s="42" t="s">
        <v>22</v>
      </c>
      <c r="B12" s="37" t="s">
        <v>18</v>
      </c>
      <c r="C12" s="37">
        <v>14.3</v>
      </c>
      <c r="D12" s="18">
        <f>(7800/6.5)+500</f>
        <v>1700</v>
      </c>
      <c r="E12" s="41">
        <f t="shared" si="0"/>
        <v>24310</v>
      </c>
      <c r="F12" s="36"/>
      <c r="I12" s="14" t="s">
        <v>18</v>
      </c>
      <c r="J12" s="13" t="s">
        <v>17</v>
      </c>
      <c r="K12" s="6" t="s">
        <v>2</v>
      </c>
      <c r="L12" s="6" t="s">
        <v>19</v>
      </c>
      <c r="M12" s="15" t="s">
        <v>20</v>
      </c>
      <c r="O12" s="14" t="s">
        <v>18</v>
      </c>
      <c r="P12" s="13" t="s">
        <v>17</v>
      </c>
      <c r="Q12" s="13" t="s">
        <v>25</v>
      </c>
      <c r="R12" s="6" t="s">
        <v>2</v>
      </c>
      <c r="S12" s="13" t="s">
        <v>26</v>
      </c>
      <c r="T12" s="13" t="s">
        <v>27</v>
      </c>
      <c r="U12" s="15" t="s">
        <v>20</v>
      </c>
    </row>
    <row r="13" spans="1:21" x14ac:dyDescent="0.25">
      <c r="A13" s="42"/>
      <c r="B13" s="37"/>
      <c r="C13" s="43"/>
      <c r="D13" s="36"/>
      <c r="E13" s="41"/>
      <c r="I13" s="16">
        <v>6.5</v>
      </c>
      <c r="J13" s="17">
        <v>37</v>
      </c>
      <c r="K13" s="18">
        <v>6000</v>
      </c>
      <c r="L13" s="18">
        <f>K13/J13</f>
        <v>162.16216216216216</v>
      </c>
      <c r="M13" s="19">
        <f>J13*I13*L13</f>
        <v>39000</v>
      </c>
      <c r="O13" s="16">
        <v>0</v>
      </c>
      <c r="P13" s="17">
        <v>37</v>
      </c>
      <c r="Q13" s="17">
        <v>6.5</v>
      </c>
      <c r="R13" s="18">
        <v>6000</v>
      </c>
      <c r="S13" s="18">
        <f>R13/Q13</f>
        <v>923.07692307692309</v>
      </c>
      <c r="T13" s="18">
        <f>R13/P13</f>
        <v>162.16216216216216</v>
      </c>
      <c r="U13" s="19">
        <f>O13*S13</f>
        <v>0</v>
      </c>
    </row>
    <row r="14" spans="1:21" ht="15.75" thickBot="1" x14ac:dyDescent="0.3">
      <c r="A14" s="23"/>
      <c r="B14" s="37"/>
      <c r="C14" s="37"/>
      <c r="D14" s="17"/>
      <c r="E14" s="41" t="str">
        <f t="shared" si="0"/>
        <v/>
      </c>
      <c r="I14" s="16"/>
      <c r="J14" s="17"/>
      <c r="K14" s="17"/>
      <c r="L14" s="17"/>
      <c r="M14" s="20"/>
      <c r="O14" s="16"/>
      <c r="P14" s="17"/>
      <c r="Q14" s="17"/>
      <c r="R14" s="17"/>
      <c r="S14" s="17"/>
      <c r="T14" s="17"/>
      <c r="U14" s="20"/>
    </row>
    <row r="15" spans="1:21" x14ac:dyDescent="0.25">
      <c r="A15" s="39" t="s">
        <v>21</v>
      </c>
      <c r="B15" s="37"/>
      <c r="C15" s="37"/>
      <c r="D15" s="17"/>
      <c r="E15" s="41" t="str">
        <f t="shared" si="0"/>
        <v/>
      </c>
      <c r="G15" s="2"/>
      <c r="I15" s="26" t="s">
        <v>32</v>
      </c>
      <c r="J15" s="60"/>
      <c r="K15" s="60"/>
      <c r="L15" s="60"/>
      <c r="M15" s="61"/>
      <c r="O15" s="54" t="s">
        <v>30</v>
      </c>
      <c r="P15" s="55"/>
      <c r="Q15" s="55"/>
      <c r="R15" s="55"/>
      <c r="S15" s="55"/>
      <c r="T15" s="55"/>
      <c r="U15" s="56"/>
    </row>
    <row r="16" spans="1:21" x14ac:dyDescent="0.25">
      <c r="A16" s="42" t="s">
        <v>34</v>
      </c>
      <c r="B16" s="37" t="s">
        <v>18</v>
      </c>
      <c r="C16" s="37">
        <v>2.6</v>
      </c>
      <c r="D16" s="36">
        <f>(S3)+360</f>
        <v>360</v>
      </c>
      <c r="E16" s="41">
        <f t="shared" si="0"/>
        <v>936</v>
      </c>
      <c r="F16" s="36"/>
      <c r="I16" s="14" t="s">
        <v>18</v>
      </c>
      <c r="J16" s="13" t="s">
        <v>17</v>
      </c>
      <c r="K16" s="6" t="s">
        <v>2</v>
      </c>
      <c r="L16" s="6" t="s">
        <v>19</v>
      </c>
      <c r="M16" s="15" t="s">
        <v>20</v>
      </c>
      <c r="O16" s="14" t="s">
        <v>18</v>
      </c>
      <c r="P16" s="13" t="s">
        <v>17</v>
      </c>
      <c r="Q16" s="13" t="s">
        <v>25</v>
      </c>
      <c r="R16" s="6" t="s">
        <v>2</v>
      </c>
      <c r="S16" s="13" t="s">
        <v>26</v>
      </c>
      <c r="T16" s="13" t="s">
        <v>27</v>
      </c>
      <c r="U16" s="15" t="s">
        <v>20</v>
      </c>
    </row>
    <row r="17" spans="1:21" x14ac:dyDescent="0.25">
      <c r="A17" s="42"/>
      <c r="B17" s="37"/>
      <c r="C17" s="43"/>
      <c r="D17" s="36"/>
      <c r="E17" s="41"/>
      <c r="I17" s="28">
        <v>6.5</v>
      </c>
      <c r="J17" s="29">
        <v>43</v>
      </c>
      <c r="K17" s="30">
        <v>0</v>
      </c>
      <c r="L17" s="30">
        <f>K17/J17</f>
        <v>0</v>
      </c>
      <c r="M17" s="19">
        <f>J17*I17*L17</f>
        <v>0</v>
      </c>
      <c r="O17" s="28">
        <v>0</v>
      </c>
      <c r="P17" s="29">
        <v>43</v>
      </c>
      <c r="Q17" s="29">
        <v>6.5</v>
      </c>
      <c r="R17" s="30">
        <v>0</v>
      </c>
      <c r="S17" s="18">
        <f>R17/Q17</f>
        <v>0</v>
      </c>
      <c r="T17" s="18">
        <f>R17/P17</f>
        <v>0</v>
      </c>
      <c r="U17" s="19">
        <f>O17*S17</f>
        <v>0</v>
      </c>
    </row>
    <row r="18" spans="1:21" ht="15.75" thickBot="1" x14ac:dyDescent="0.3">
      <c r="A18" s="44"/>
      <c r="B18" s="4"/>
      <c r="C18" s="5"/>
      <c r="D18" s="4"/>
      <c r="E18" s="45"/>
      <c r="I18" s="21"/>
      <c r="J18" s="22"/>
      <c r="K18" s="22"/>
      <c r="L18" s="22"/>
      <c r="M18" s="31"/>
      <c r="O18" s="21"/>
      <c r="P18" s="22"/>
      <c r="Q18" s="22"/>
      <c r="R18" s="22"/>
      <c r="S18" s="22"/>
      <c r="T18" s="22"/>
      <c r="U18" s="31"/>
    </row>
    <row r="19" spans="1:21" ht="15.75" thickBot="1" x14ac:dyDescent="0.3">
      <c r="A19" s="23" t="s">
        <v>24</v>
      </c>
      <c r="B19" s="17"/>
      <c r="C19" s="17"/>
      <c r="D19" s="17"/>
      <c r="E19" s="46">
        <f>SUM(E3:E18)</f>
        <v>89246</v>
      </c>
    </row>
    <row r="20" spans="1:21" ht="15.75" thickBot="1" x14ac:dyDescent="0.3">
      <c r="A20" s="23" t="s">
        <v>10</v>
      </c>
      <c r="B20" s="17"/>
      <c r="C20" s="17"/>
      <c r="D20" s="17"/>
      <c r="E20" s="41">
        <f>E19*0.15</f>
        <v>13386.9</v>
      </c>
      <c r="O20" s="54" t="s">
        <v>31</v>
      </c>
      <c r="P20" s="55"/>
      <c r="Q20" s="55"/>
      <c r="R20" s="55"/>
      <c r="S20" s="55"/>
      <c r="T20" s="55"/>
      <c r="U20" s="56"/>
    </row>
    <row r="21" spans="1:21" ht="15.75" thickBot="1" x14ac:dyDescent="0.3">
      <c r="A21" s="33" t="s">
        <v>8</v>
      </c>
      <c r="B21" s="34"/>
      <c r="C21" s="34"/>
      <c r="D21" s="34"/>
      <c r="E21" s="35">
        <f>SUM(E19:E20)</f>
        <v>102632.9</v>
      </c>
      <c r="O21" s="57" t="s">
        <v>18</v>
      </c>
      <c r="P21" s="58"/>
      <c r="Q21" s="13" t="s">
        <v>25</v>
      </c>
      <c r="R21" s="6" t="s">
        <v>23</v>
      </c>
      <c r="S21" s="13" t="s">
        <v>33</v>
      </c>
      <c r="T21" s="9" t="s">
        <v>20</v>
      </c>
      <c r="U21" s="24"/>
    </row>
    <row r="22" spans="1:21" x14ac:dyDescent="0.25">
      <c r="O22" s="28"/>
      <c r="P22" s="51">
        <v>2.6</v>
      </c>
      <c r="Q22" s="17">
        <v>6</v>
      </c>
      <c r="R22" s="18">
        <v>1120</v>
      </c>
      <c r="S22" s="18">
        <f>R22/Q22</f>
        <v>186.66666666666666</v>
      </c>
      <c r="T22" s="17"/>
      <c r="U22" s="50">
        <f>(P22*S22)*1.1</f>
        <v>533.86666666666667</v>
      </c>
    </row>
    <row r="23" spans="1:21" ht="15.75" thickBot="1" x14ac:dyDescent="0.3">
      <c r="A23" t="s">
        <v>35</v>
      </c>
      <c r="N23" s="2"/>
      <c r="O23" s="21"/>
      <c r="P23" s="22"/>
      <c r="Q23" s="22"/>
      <c r="R23" s="22"/>
      <c r="S23" s="22"/>
      <c r="T23" s="22"/>
      <c r="U23" s="32"/>
    </row>
    <row r="24" spans="1:21" x14ac:dyDescent="0.25">
      <c r="A24" t="s">
        <v>36</v>
      </c>
      <c r="P24" s="1"/>
    </row>
    <row r="26" spans="1:21" x14ac:dyDescent="0.25">
      <c r="I26" s="3"/>
      <c r="J26" s="3"/>
    </row>
    <row r="27" spans="1:21" x14ac:dyDescent="0.25">
      <c r="K27" s="1"/>
    </row>
  </sheetData>
  <mergeCells count="10">
    <mergeCell ref="A1:E1"/>
    <mergeCell ref="O20:U20"/>
    <mergeCell ref="H2:M2"/>
    <mergeCell ref="I15:M15"/>
    <mergeCell ref="O7:U7"/>
    <mergeCell ref="O11:U11"/>
    <mergeCell ref="O15:U15"/>
    <mergeCell ref="I7:M7"/>
    <mergeCell ref="I11:M11"/>
    <mergeCell ref="I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cp:lastPrinted>2022-07-14T13:57:54Z</cp:lastPrinted>
  <dcterms:created xsi:type="dcterms:W3CDTF">2022-07-14T07:33:59Z</dcterms:created>
  <dcterms:modified xsi:type="dcterms:W3CDTF">2022-07-14T14:11:22Z</dcterms:modified>
</cp:coreProperties>
</file>