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4.  Company\2.  Library\12.  Staff\Dewald\Personal\2 Kemsley Street\Budget\"/>
    </mc:Choice>
  </mc:AlternateContent>
  <xr:revisionPtr revIDLastSave="0" documentId="13_ncr:1_{D28CF1B8-308C-4DF4-8D16-032D36AF4E30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BOQ" sheetId="2" r:id="rId1"/>
    <sheet name="Voltex" sheetId="3" r:id="rId2"/>
    <sheet name="Timber floor" sheetId="1" r:id="rId3"/>
    <sheet name="Sub-structur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4" l="1"/>
  <c r="E16" i="1"/>
  <c r="E12" i="1"/>
  <c r="E8" i="1"/>
  <c r="E50" i="4"/>
  <c r="E49" i="4"/>
  <c r="E41" i="4"/>
  <c r="E37" i="4"/>
  <c r="E33" i="4"/>
  <c r="E29" i="4"/>
  <c r="E19" i="4"/>
  <c r="E14" i="4"/>
  <c r="E9" i="4"/>
  <c r="E8" i="4"/>
  <c r="P11" i="3"/>
  <c r="I11" i="3" s="1"/>
  <c r="P10" i="3"/>
  <c r="I10" i="3" s="1"/>
  <c r="P9" i="3"/>
  <c r="O8" i="3"/>
  <c r="I8" i="3" s="1"/>
  <c r="H10" i="3"/>
  <c r="C24" i="3"/>
  <c r="H11" i="3" s="1"/>
  <c r="I9" i="3"/>
  <c r="I7" i="3"/>
  <c r="I6" i="3"/>
  <c r="L8" i="2"/>
  <c r="D100" i="2"/>
  <c r="D98" i="2" s="1"/>
  <c r="L5" i="2"/>
  <c r="L10" i="2"/>
  <c r="L9" i="2"/>
  <c r="L6" i="2"/>
  <c r="D62" i="2"/>
  <c r="D35" i="2"/>
  <c r="D2" i="2"/>
  <c r="E43" i="4" l="1"/>
  <c r="E23" i="4" s="1"/>
  <c r="E52" i="4"/>
  <c r="E21" i="4"/>
  <c r="E2" i="4" s="1"/>
  <c r="E18" i="1"/>
  <c r="E2" i="1" s="1"/>
  <c r="J11" i="3"/>
  <c r="J10" i="3"/>
  <c r="H6" i="3"/>
  <c r="J6" i="3" s="1"/>
  <c r="H9" i="3"/>
  <c r="J9" i="3" s="1"/>
  <c r="H7" i="3"/>
  <c r="J7" i="3" s="1"/>
  <c r="H5" i="3"/>
  <c r="J5" i="3" s="1"/>
  <c r="H8" i="3"/>
  <c r="J8" i="3" s="1"/>
  <c r="J14" i="3" l="1"/>
  <c r="K7" i="1" l="1"/>
  <c r="J5" i="1"/>
  <c r="K6" i="1"/>
  <c r="K9" i="1" l="1"/>
  <c r="L7" i="2" s="1"/>
  <c r="K11" i="1" l="1"/>
  <c r="D82" i="2" s="1"/>
  <c r="D80" i="2" s="1"/>
  <c r="D91" i="2" l="1"/>
  <c r="D89" i="2" s="1"/>
  <c r="D73" i="2"/>
  <c r="D71" i="2" s="1"/>
  <c r="L11" i="2" s="1"/>
  <c r="L12" i="2"/>
  <c r="L4" i="2"/>
  <c r="D107" i="2" l="1"/>
</calcChain>
</file>

<file path=xl/sharedStrings.xml><?xml version="1.0" encoding="utf-8"?>
<sst xmlns="http://schemas.openxmlformats.org/spreadsheetml/2006/main" count="233" uniqueCount="105">
  <si>
    <t>sqm</t>
  </si>
  <si>
    <t>Woodoc 25 (Clear) Matt 20lt</t>
  </si>
  <si>
    <t>140mm Knotty pine flooring (3m) - R 135 per piece</t>
  </si>
  <si>
    <t>Total</t>
  </si>
  <si>
    <t>Rate/m2</t>
  </si>
  <si>
    <t>Woodoc Gel Stain Antique Oak (250ml @ R 140)</t>
  </si>
  <si>
    <t>Total:</t>
  </si>
  <si>
    <t>Stove</t>
  </si>
  <si>
    <t>Waterpiping</t>
  </si>
  <si>
    <t>Chasing</t>
  </si>
  <si>
    <t>Plumbing</t>
  </si>
  <si>
    <t>Sink</t>
  </si>
  <si>
    <t>BATHROOM</t>
  </si>
  <si>
    <t>KITCHEN</t>
  </si>
  <si>
    <t>Bath</t>
  </si>
  <si>
    <t>Shower</t>
  </si>
  <si>
    <t>Basin</t>
  </si>
  <si>
    <t>Toilet</t>
  </si>
  <si>
    <t xml:space="preserve">Brickwork + plastering </t>
  </si>
  <si>
    <t>Basin Taps</t>
  </si>
  <si>
    <t>Shower mixer</t>
  </si>
  <si>
    <t>Sanware:</t>
  </si>
  <si>
    <t>First fixings:</t>
  </si>
  <si>
    <t>Finishes:</t>
  </si>
  <si>
    <t>Structure:</t>
  </si>
  <si>
    <t>Bath mixer</t>
  </si>
  <si>
    <t>Mixer</t>
  </si>
  <si>
    <t>Floor tiles (PC @ R200)</t>
  </si>
  <si>
    <t>New 90mm concrete floor</t>
  </si>
  <si>
    <t>Prep &amp; painting (req. 8L)</t>
  </si>
  <si>
    <t>Electrical:</t>
  </si>
  <si>
    <t>DINING ROOM</t>
  </si>
  <si>
    <t>Prep &amp; painting (req. 9L)</t>
  </si>
  <si>
    <t>Per sqm</t>
  </si>
  <si>
    <t>Timber floor + sealing</t>
  </si>
  <si>
    <t xml:space="preserve">Plugs, lights &amp; switches </t>
  </si>
  <si>
    <t>BEDROOM 1</t>
  </si>
  <si>
    <t>BEDROOM 2</t>
  </si>
  <si>
    <t>Joinery</t>
  </si>
  <si>
    <t>Kitchen Joinery (PC)</t>
  </si>
  <si>
    <t>Prep &amp; painting (req. 14L)</t>
  </si>
  <si>
    <t>Timber floor (incl Waste):</t>
  </si>
  <si>
    <t>25 sqm</t>
  </si>
  <si>
    <t>9 sqm</t>
  </si>
  <si>
    <t>10 sqm</t>
  </si>
  <si>
    <t>22 sqm</t>
  </si>
  <si>
    <t>BEDROOM 3 (Up Stairs)</t>
  </si>
  <si>
    <t>LIVING ROOM+ PASSAGE</t>
  </si>
  <si>
    <t>14,5 sqm</t>
  </si>
  <si>
    <t>16 sqm</t>
  </si>
  <si>
    <t>Joinery (excl Kitchen):</t>
  </si>
  <si>
    <t>Tiles:</t>
  </si>
  <si>
    <t>Kitchen PC:</t>
  </si>
  <si>
    <t>Internal Paint:</t>
  </si>
  <si>
    <t>TOTAL:</t>
  </si>
  <si>
    <t>Big items:</t>
  </si>
  <si>
    <t>Wall tiles (PC @ R200)</t>
  </si>
  <si>
    <t>PVC Conduit &amp; Wiring</t>
  </si>
  <si>
    <t>Timber floor (excl. Upstairs):</t>
  </si>
  <si>
    <t>Ceilings (PVC groove @ R 128) + Corinces</t>
  </si>
  <si>
    <t>Qty</t>
  </si>
  <si>
    <t>Light switch (Double)</t>
  </si>
  <si>
    <t>Light switch (Single)</t>
  </si>
  <si>
    <t>Unit</t>
  </si>
  <si>
    <t>Description:</t>
  </si>
  <si>
    <t>Plugs (Double)</t>
  </si>
  <si>
    <t>VETI (Black)</t>
  </si>
  <si>
    <t>Lesco (Black)</t>
  </si>
  <si>
    <t>Lights (DL)</t>
  </si>
  <si>
    <t>Lights (CL)</t>
  </si>
  <si>
    <t>BEDROOM 3 (Up stairs)</t>
  </si>
  <si>
    <t>Voltex</t>
  </si>
  <si>
    <t>Temu</t>
  </si>
  <si>
    <t>Plugs &amp; Switches</t>
  </si>
  <si>
    <t>Lights (Wall light)</t>
  </si>
  <si>
    <t>Lights (Feature)</t>
  </si>
  <si>
    <t>EXTERNAL</t>
  </si>
  <si>
    <t>GU10  (Black)</t>
  </si>
  <si>
    <t>Light holder</t>
  </si>
  <si>
    <t>Light</t>
  </si>
  <si>
    <t xml:space="preserve">TAPO L610 </t>
  </si>
  <si>
    <t>Origami White Bath Built-in Straight Bath - 1795 x 795mm</t>
  </si>
  <si>
    <t>Lusso Luna Shower Screen Black 1000 x 2000 mm</t>
  </si>
  <si>
    <t>152 x38 x 4200</t>
  </si>
  <si>
    <t>152 x38 x 3000</t>
  </si>
  <si>
    <t>Rate:</t>
  </si>
  <si>
    <t>Living Room:</t>
  </si>
  <si>
    <t>Bedroom 1:</t>
  </si>
  <si>
    <t>Bedroom 2:</t>
  </si>
  <si>
    <t>Timber Flooring:</t>
  </si>
  <si>
    <t>FLOORING SUB-STRUCTURE:</t>
  </si>
  <si>
    <t>ROOFING SUB-STRUCTURE:</t>
  </si>
  <si>
    <t>Dining Room:</t>
  </si>
  <si>
    <t>Rafters:</t>
  </si>
  <si>
    <t>Joists:</t>
  </si>
  <si>
    <t>40 x 3 x 3000 equal angle</t>
  </si>
  <si>
    <t>Mitek bracket (Heavy Duty Cleat Mitek HFAV2)</t>
  </si>
  <si>
    <t>Steel Stiffner angle to top of bottom cord:</t>
  </si>
  <si>
    <t>TIMBER FLOORING:</t>
  </si>
  <si>
    <t>SA Pine Flooring (140 x 21):</t>
  </si>
  <si>
    <t>Living room + Passage</t>
  </si>
  <si>
    <t>m2</t>
  </si>
  <si>
    <t>Bedroom 1</t>
  </si>
  <si>
    <t>Bedroom 2</t>
  </si>
  <si>
    <t>MiTek Bracket Type D 100 x 50 x 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</si>
</sst>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/>
    <xf numFmtId="0" fontId="0" fillId="0" borderId="1" xfId="0" applyBorder="1"/>
    <xf numFmtId="44" fontId="0" fillId="0" borderId="3" xfId="0" applyNumberFormat="1" applyBorder="1"/>
    <xf numFmtId="0" fontId="0" fillId="0" borderId="6" xfId="0" applyBorder="1"/>
    <xf numFmtId="0" fontId="0" fillId="0" borderId="5" xfId="0" applyBorder="1"/>
    <xf numFmtId="44" fontId="0" fillId="0" borderId="4" xfId="0" applyNumberFormat="1" applyBorder="1"/>
    <xf numFmtId="0" fontId="0" fillId="0" borderId="7" xfId="0" applyBorder="1"/>
    <xf numFmtId="44" fontId="0" fillId="0" borderId="8" xfId="0" applyNumberFormat="1" applyBorder="1"/>
    <xf numFmtId="0" fontId="2" fillId="0" borderId="0" xfId="0" applyFont="1"/>
    <xf numFmtId="0" fontId="1" fillId="2" borderId="0" xfId="0" applyFont="1" applyFill="1"/>
    <xf numFmtId="0" fontId="0" fillId="2" borderId="0" xfId="0" applyFill="1"/>
    <xf numFmtId="44" fontId="0" fillId="0" borderId="0" xfId="0" applyNumberFormat="1"/>
    <xf numFmtId="44" fontId="0" fillId="2" borderId="0" xfId="0" applyNumberFormat="1" applyFill="1"/>
    <xf numFmtId="0" fontId="1" fillId="3" borderId="0" xfId="0" applyFont="1" applyFill="1"/>
    <xf numFmtId="44" fontId="1" fillId="3" borderId="0" xfId="0" applyNumberFormat="1" applyFont="1" applyFill="1"/>
    <xf numFmtId="0" fontId="0" fillId="3" borderId="0" xfId="0" applyFill="1"/>
    <xf numFmtId="44" fontId="0" fillId="3" borderId="0" xfId="0" applyNumberFormat="1" applyFill="1"/>
    <xf numFmtId="44" fontId="1" fillId="2" borderId="0" xfId="0" applyNumberFormat="1" applyFont="1" applyFill="1"/>
    <xf numFmtId="0" fontId="3" fillId="3" borderId="0" xfId="0" applyFont="1" applyFill="1"/>
    <xf numFmtId="44" fontId="1" fillId="0" borderId="0" xfId="0" applyNumberFormat="1" applyFont="1"/>
    <xf numFmtId="44" fontId="3" fillId="3" borderId="0" xfId="0" applyNumberFormat="1" applyFont="1" applyFill="1"/>
    <xf numFmtId="0" fontId="0" fillId="0" borderId="0" xfId="0" applyAlignment="1">
      <alignment horizontal="center"/>
    </xf>
    <xf numFmtId="0" fontId="0" fillId="4" borderId="0" xfId="0" applyFill="1"/>
    <xf numFmtId="44" fontId="0" fillId="4" borderId="0" xfId="0" applyNumberFormat="1" applyFill="1"/>
    <xf numFmtId="0" fontId="0" fillId="0" borderId="0" xfId="0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0" borderId="14" xfId="0" applyBorder="1"/>
    <xf numFmtId="0" fontId="0" fillId="0" borderId="15" xfId="0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5" borderId="6" xfId="0" applyFont="1" applyFill="1" applyBorder="1"/>
    <xf numFmtId="0" fontId="0" fillId="5" borderId="7" xfId="0" applyFill="1" applyBorder="1"/>
    <xf numFmtId="44" fontId="1" fillId="5" borderId="8" xfId="0" applyNumberFormat="1" applyFont="1" applyFill="1" applyBorder="1"/>
    <xf numFmtId="0" fontId="0" fillId="5" borderId="6" xfId="0" applyFill="1" applyBorder="1"/>
    <xf numFmtId="0" fontId="1" fillId="5" borderId="7" xfId="0" applyFont="1" applyFill="1" applyBorder="1"/>
    <xf numFmtId="44" fontId="0" fillId="0" borderId="5" xfId="0" applyNumberFormat="1" applyBorder="1"/>
    <xf numFmtId="44" fontId="1" fillId="2" borderId="8" xfId="0" applyNumberFormat="1" applyFont="1" applyFill="1" applyBorder="1"/>
    <xf numFmtId="44" fontId="0" fillId="0" borderId="13" xfId="0" applyNumberFormat="1" applyBorder="1"/>
    <xf numFmtId="44" fontId="0" fillId="0" borderId="10" xfId="0" applyNumberFormat="1" applyBorder="1"/>
    <xf numFmtId="44" fontId="0" fillId="0" borderId="14" xfId="0" applyNumberFormat="1" applyBorder="1"/>
    <xf numFmtId="44" fontId="1" fillId="2" borderId="7" xfId="0" applyNumberFormat="1" applyFont="1" applyFill="1" applyBorder="1"/>
    <xf numFmtId="44" fontId="0" fillId="5" borderId="7" xfId="0" applyNumberForma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0" fillId="0" borderId="0" xfId="0" applyNumberFormat="1"/>
    <xf numFmtId="0" fontId="0" fillId="0" borderId="5" xfId="0" applyNumberFormat="1" applyBorder="1"/>
    <xf numFmtId="0" fontId="0" fillId="0" borderId="7" xfId="0" applyNumberFormat="1" applyBorder="1"/>
    <xf numFmtId="0" fontId="0" fillId="0" borderId="0" xfId="0" applyBorder="1"/>
    <xf numFmtId="44" fontId="0" fillId="0" borderId="0" xfId="0" applyNumberFormat="1" applyBorder="1"/>
    <xf numFmtId="0" fontId="0" fillId="0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F6203-14EC-4648-A753-FA20F196BB98}">
  <dimension ref="A2:L107"/>
  <sheetViews>
    <sheetView topLeftCell="A52" workbookViewId="0">
      <selection activeCell="C72" sqref="C72"/>
    </sheetView>
  </sheetViews>
  <sheetFormatPr defaultRowHeight="15" x14ac:dyDescent="0.25"/>
  <cols>
    <col min="1" max="1" width="4.28515625" customWidth="1"/>
    <col min="2" max="2" width="37.5703125" bestFit="1" customWidth="1"/>
    <col min="4" max="4" width="16.85546875" customWidth="1"/>
    <col min="12" max="12" width="19" customWidth="1"/>
  </cols>
  <sheetData>
    <row r="2" spans="1:12" x14ac:dyDescent="0.25">
      <c r="A2" s="11">
        <v>1</v>
      </c>
      <c r="B2" s="11" t="s">
        <v>12</v>
      </c>
      <c r="C2" s="12"/>
      <c r="D2" s="14">
        <f>SUM(D5:D33)</f>
        <v>36300</v>
      </c>
    </row>
    <row r="3" spans="1:12" x14ac:dyDescent="0.25">
      <c r="C3" t="s">
        <v>43</v>
      </c>
      <c r="H3" s="15" t="s">
        <v>55</v>
      </c>
      <c r="I3" s="17"/>
      <c r="J3" s="17"/>
      <c r="K3" s="17"/>
      <c r="L3" s="18"/>
    </row>
    <row r="4" spans="1:12" x14ac:dyDescent="0.25">
      <c r="B4" s="10" t="s">
        <v>24</v>
      </c>
      <c r="D4" s="13"/>
      <c r="H4" s="17" t="s">
        <v>59</v>
      </c>
      <c r="I4" s="17"/>
      <c r="J4" s="17"/>
      <c r="K4" s="17"/>
      <c r="L4" s="18">
        <f ca="1">SUMIF(B2:D98,H4,D2:D98)</f>
        <v>20850</v>
      </c>
    </row>
    <row r="5" spans="1:12" x14ac:dyDescent="0.25">
      <c r="B5" t="s">
        <v>9</v>
      </c>
      <c r="D5" s="13">
        <v>1000</v>
      </c>
      <c r="H5" s="17" t="s">
        <v>53</v>
      </c>
      <c r="I5" s="17"/>
      <c r="J5" s="17"/>
      <c r="K5" s="17"/>
      <c r="L5" s="18">
        <f>SUM(D26+D56+D68+D75+D84+D93)</f>
        <v>7700</v>
      </c>
    </row>
    <row r="6" spans="1:12" x14ac:dyDescent="0.25">
      <c r="B6" t="s">
        <v>18</v>
      </c>
      <c r="D6" s="13">
        <v>2000</v>
      </c>
      <c r="H6" s="17" t="s">
        <v>21</v>
      </c>
      <c r="I6" s="17"/>
      <c r="J6" s="17"/>
      <c r="K6" s="17"/>
      <c r="L6" s="18">
        <f>SUM(D14:D20)+SUM(D41:D42)</f>
        <v>16800</v>
      </c>
    </row>
    <row r="7" spans="1:12" x14ac:dyDescent="0.25">
      <c r="B7" t="s">
        <v>28</v>
      </c>
      <c r="D7" s="13">
        <v>3000</v>
      </c>
      <c r="H7" s="17" t="s">
        <v>58</v>
      </c>
      <c r="I7" s="17"/>
      <c r="J7" s="17"/>
      <c r="K7" s="17"/>
      <c r="L7" s="18">
        <f>'Timber floor'!K9</f>
        <v>24939</v>
      </c>
    </row>
    <row r="8" spans="1:12" x14ac:dyDescent="0.25">
      <c r="D8" s="13"/>
      <c r="H8" s="17" t="s">
        <v>50</v>
      </c>
      <c r="I8" s="17"/>
      <c r="J8" s="17"/>
      <c r="K8" s="17"/>
      <c r="L8" s="18">
        <f>SUM(D28+D69+D87+D96+D78)</f>
        <v>23000</v>
      </c>
    </row>
    <row r="9" spans="1:12" x14ac:dyDescent="0.25">
      <c r="B9" s="10" t="s">
        <v>22</v>
      </c>
      <c r="D9" s="13"/>
      <c r="H9" s="17" t="s">
        <v>52</v>
      </c>
      <c r="I9" s="17"/>
      <c r="J9" s="17"/>
      <c r="K9" s="17"/>
      <c r="L9" s="18">
        <f>D37</f>
        <v>50000</v>
      </c>
    </row>
    <row r="10" spans="1:12" x14ac:dyDescent="0.25">
      <c r="B10" t="s">
        <v>8</v>
      </c>
      <c r="D10" s="13">
        <v>2000</v>
      </c>
      <c r="H10" s="17" t="s">
        <v>51</v>
      </c>
      <c r="I10" s="17"/>
      <c r="J10" s="17"/>
      <c r="K10" s="17"/>
      <c r="L10" s="18">
        <f>SUM(D23+D25+D53+D55+D64)</f>
        <v>16100</v>
      </c>
    </row>
    <row r="11" spans="1:12" x14ac:dyDescent="0.25">
      <c r="B11" t="s">
        <v>10</v>
      </c>
      <c r="D11" s="13">
        <v>2500</v>
      </c>
      <c r="H11" s="17" t="s">
        <v>35</v>
      </c>
      <c r="I11" s="17"/>
      <c r="J11" s="17"/>
      <c r="K11" s="17"/>
      <c r="L11" s="18">
        <f ca="1">SUMIF(B2:D98,H11,D2:D98)</f>
        <v>7600</v>
      </c>
    </row>
    <row r="12" spans="1:12" x14ac:dyDescent="0.25">
      <c r="D12" s="13"/>
      <c r="H12" s="17" t="s">
        <v>57</v>
      </c>
      <c r="I12" s="17"/>
      <c r="J12" s="17"/>
      <c r="K12" s="17"/>
      <c r="L12" s="18">
        <f ca="1">SUMIF(B2:D105,H12,D2:D105)</f>
        <v>6000</v>
      </c>
    </row>
    <row r="13" spans="1:12" x14ac:dyDescent="0.25">
      <c r="B13" s="10" t="s">
        <v>21</v>
      </c>
      <c r="D13" s="13"/>
    </row>
    <row r="14" spans="1:12" x14ac:dyDescent="0.25">
      <c r="B14" t="s">
        <v>14</v>
      </c>
      <c r="D14" s="13">
        <v>5000</v>
      </c>
      <c r="F14" t="s">
        <v>81</v>
      </c>
    </row>
    <row r="15" spans="1:12" x14ac:dyDescent="0.25">
      <c r="B15" t="s">
        <v>25</v>
      </c>
      <c r="D15" s="13">
        <v>800</v>
      </c>
    </row>
    <row r="16" spans="1:12" x14ac:dyDescent="0.25">
      <c r="B16" t="s">
        <v>15</v>
      </c>
      <c r="D16" s="13">
        <v>3000</v>
      </c>
      <c r="F16" t="s">
        <v>82</v>
      </c>
    </row>
    <row r="17" spans="2:12" x14ac:dyDescent="0.25">
      <c r="B17" t="s">
        <v>20</v>
      </c>
      <c r="D17" s="13">
        <v>800</v>
      </c>
    </row>
    <row r="18" spans="2:12" x14ac:dyDescent="0.25">
      <c r="B18" t="s">
        <v>16</v>
      </c>
      <c r="D18" s="13">
        <v>900</v>
      </c>
    </row>
    <row r="19" spans="2:12" x14ac:dyDescent="0.25">
      <c r="B19" t="s">
        <v>19</v>
      </c>
      <c r="D19" s="13">
        <v>800</v>
      </c>
    </row>
    <row r="20" spans="2:12" x14ac:dyDescent="0.25">
      <c r="B20" t="s">
        <v>17</v>
      </c>
      <c r="D20" s="13">
        <v>2000</v>
      </c>
    </row>
    <row r="21" spans="2:12" x14ac:dyDescent="0.25">
      <c r="D21" s="13"/>
    </row>
    <row r="22" spans="2:12" x14ac:dyDescent="0.25">
      <c r="B22" s="10" t="s">
        <v>23</v>
      </c>
      <c r="D22" s="13"/>
    </row>
    <row r="23" spans="2:12" x14ac:dyDescent="0.25">
      <c r="B23" t="s">
        <v>27</v>
      </c>
      <c r="D23" s="13">
        <v>3000</v>
      </c>
    </row>
    <row r="24" spans="2:12" x14ac:dyDescent="0.25">
      <c r="B24" t="s">
        <v>59</v>
      </c>
      <c r="C24">
        <v>128</v>
      </c>
      <c r="D24" s="13">
        <v>2000</v>
      </c>
      <c r="L24" s="13"/>
    </row>
    <row r="25" spans="2:12" x14ac:dyDescent="0.25">
      <c r="B25" t="s">
        <v>56</v>
      </c>
      <c r="D25" s="13">
        <v>2000</v>
      </c>
    </row>
    <row r="26" spans="2:12" x14ac:dyDescent="0.25">
      <c r="B26" t="s">
        <v>29</v>
      </c>
      <c r="C26">
        <v>8</v>
      </c>
      <c r="D26" s="13">
        <v>1000</v>
      </c>
    </row>
    <row r="27" spans="2:12" x14ac:dyDescent="0.25">
      <c r="D27" s="13"/>
    </row>
    <row r="28" spans="2:12" x14ac:dyDescent="0.25">
      <c r="B28" t="s">
        <v>38</v>
      </c>
      <c r="D28" s="13">
        <v>3000</v>
      </c>
    </row>
    <row r="29" spans="2:12" x14ac:dyDescent="0.25">
      <c r="D29" s="13"/>
    </row>
    <row r="30" spans="2:12" x14ac:dyDescent="0.25">
      <c r="B30" s="10" t="s">
        <v>30</v>
      </c>
      <c r="D30" s="13"/>
    </row>
    <row r="31" spans="2:12" x14ac:dyDescent="0.25">
      <c r="B31" t="s">
        <v>57</v>
      </c>
      <c r="D31" s="13">
        <v>500</v>
      </c>
    </row>
    <row r="32" spans="2:12" x14ac:dyDescent="0.25">
      <c r="B32" t="s">
        <v>35</v>
      </c>
      <c r="D32" s="13">
        <v>1000</v>
      </c>
    </row>
    <row r="33" spans="1:4" x14ac:dyDescent="0.25">
      <c r="D33" s="13"/>
    </row>
    <row r="35" spans="1:4" x14ac:dyDescent="0.25">
      <c r="A35" s="11">
        <v>2</v>
      </c>
      <c r="B35" s="11" t="s">
        <v>13</v>
      </c>
      <c r="C35" s="12"/>
      <c r="D35" s="14">
        <f>SUM(D37:D60)</f>
        <v>74600</v>
      </c>
    </row>
    <row r="36" spans="1:4" x14ac:dyDescent="0.25">
      <c r="C36" t="s">
        <v>44</v>
      </c>
    </row>
    <row r="37" spans="1:4" x14ac:dyDescent="0.25">
      <c r="B37" t="s">
        <v>39</v>
      </c>
      <c r="D37" s="13">
        <v>50000</v>
      </c>
    </row>
    <row r="38" spans="1:4" x14ac:dyDescent="0.25">
      <c r="B38" t="s">
        <v>7</v>
      </c>
      <c r="D38" s="13">
        <v>5000</v>
      </c>
    </row>
    <row r="39" spans="1:4" x14ac:dyDescent="0.25">
      <c r="D39" s="13"/>
    </row>
    <row r="40" spans="1:4" x14ac:dyDescent="0.25">
      <c r="B40" s="10" t="s">
        <v>21</v>
      </c>
      <c r="D40" s="13"/>
    </row>
    <row r="41" spans="1:4" x14ac:dyDescent="0.25">
      <c r="B41" t="s">
        <v>11</v>
      </c>
      <c r="D41" s="13">
        <v>3000</v>
      </c>
    </row>
    <row r="42" spans="1:4" x14ac:dyDescent="0.25">
      <c r="B42" t="s">
        <v>26</v>
      </c>
      <c r="D42" s="13">
        <v>500</v>
      </c>
    </row>
    <row r="43" spans="1:4" x14ac:dyDescent="0.25">
      <c r="D43" s="13"/>
    </row>
    <row r="44" spans="1:4" x14ac:dyDescent="0.25">
      <c r="B44" s="10" t="s">
        <v>22</v>
      </c>
      <c r="D44" s="13"/>
    </row>
    <row r="45" spans="1:4" x14ac:dyDescent="0.25">
      <c r="B45" t="s">
        <v>10</v>
      </c>
      <c r="D45" s="13">
        <v>2500</v>
      </c>
    </row>
    <row r="46" spans="1:4" x14ac:dyDescent="0.25">
      <c r="B46" t="s">
        <v>8</v>
      </c>
      <c r="D46" s="13">
        <v>2000</v>
      </c>
    </row>
    <row r="48" spans="1:4" x14ac:dyDescent="0.25">
      <c r="B48" s="10" t="s">
        <v>30</v>
      </c>
      <c r="D48" s="13"/>
    </row>
    <row r="49" spans="1:5" x14ac:dyDescent="0.25">
      <c r="B49" t="s">
        <v>57</v>
      </c>
      <c r="D49" s="13">
        <v>500</v>
      </c>
    </row>
    <row r="50" spans="1:5" x14ac:dyDescent="0.25">
      <c r="B50" t="s">
        <v>35</v>
      </c>
      <c r="D50" s="13">
        <v>1100</v>
      </c>
    </row>
    <row r="51" spans="1:5" x14ac:dyDescent="0.25">
      <c r="D51" s="13"/>
    </row>
    <row r="52" spans="1:5" x14ac:dyDescent="0.25">
      <c r="B52" s="10" t="s">
        <v>23</v>
      </c>
      <c r="D52" s="13"/>
    </row>
    <row r="53" spans="1:5" x14ac:dyDescent="0.25">
      <c r="B53" t="s">
        <v>27</v>
      </c>
      <c r="D53" s="13">
        <v>3000</v>
      </c>
    </row>
    <row r="54" spans="1:5" x14ac:dyDescent="0.25">
      <c r="B54" t="s">
        <v>59</v>
      </c>
      <c r="C54">
        <v>128</v>
      </c>
      <c r="D54" s="13">
        <v>2000</v>
      </c>
    </row>
    <row r="55" spans="1:5" x14ac:dyDescent="0.25">
      <c r="B55" t="s">
        <v>56</v>
      </c>
      <c r="D55" s="13">
        <v>2000</v>
      </c>
    </row>
    <row r="56" spans="1:5" x14ac:dyDescent="0.25">
      <c r="B56" t="s">
        <v>32</v>
      </c>
      <c r="C56">
        <v>9</v>
      </c>
      <c r="D56" s="13">
        <v>1000</v>
      </c>
    </row>
    <row r="58" spans="1:5" x14ac:dyDescent="0.25">
      <c r="B58" s="10" t="s">
        <v>24</v>
      </c>
      <c r="D58" s="13"/>
    </row>
    <row r="59" spans="1:5" x14ac:dyDescent="0.25">
      <c r="B59" t="s">
        <v>9</v>
      </c>
      <c r="D59" s="13">
        <v>1000</v>
      </c>
    </row>
    <row r="60" spans="1:5" x14ac:dyDescent="0.25">
      <c r="B60" t="s">
        <v>18</v>
      </c>
      <c r="D60" s="13">
        <v>1000</v>
      </c>
    </row>
    <row r="61" spans="1:5" x14ac:dyDescent="0.25">
      <c r="D61" s="13"/>
      <c r="E61" s="13"/>
    </row>
    <row r="62" spans="1:5" x14ac:dyDescent="0.25">
      <c r="A62" s="11">
        <v>3</v>
      </c>
      <c r="B62" s="11" t="s">
        <v>31</v>
      </c>
      <c r="C62" s="11"/>
      <c r="D62" s="19">
        <f>SUM(D64:D70)</f>
        <v>17800</v>
      </c>
    </row>
    <row r="63" spans="1:5" x14ac:dyDescent="0.25">
      <c r="C63" t="s">
        <v>45</v>
      </c>
    </row>
    <row r="64" spans="1:5" x14ac:dyDescent="0.25">
      <c r="B64" t="s">
        <v>27</v>
      </c>
      <c r="D64" s="13">
        <v>6100</v>
      </c>
    </row>
    <row r="65" spans="1:4" x14ac:dyDescent="0.25">
      <c r="B65" t="s">
        <v>59</v>
      </c>
      <c r="D65" s="13">
        <v>4000</v>
      </c>
    </row>
    <row r="66" spans="1:4" x14ac:dyDescent="0.25">
      <c r="B66" t="s">
        <v>35</v>
      </c>
      <c r="D66" s="13">
        <v>1000</v>
      </c>
    </row>
    <row r="67" spans="1:4" x14ac:dyDescent="0.25">
      <c r="B67" t="s">
        <v>57</v>
      </c>
      <c r="D67" s="13">
        <v>500</v>
      </c>
    </row>
    <row r="68" spans="1:4" x14ac:dyDescent="0.25">
      <c r="B68" t="s">
        <v>40</v>
      </c>
      <c r="C68">
        <v>14</v>
      </c>
      <c r="D68" s="13">
        <v>1200</v>
      </c>
    </row>
    <row r="69" spans="1:4" x14ac:dyDescent="0.25">
      <c r="B69" t="s">
        <v>38</v>
      </c>
      <c r="D69" s="13">
        <v>5000</v>
      </c>
    </row>
    <row r="71" spans="1:4" x14ac:dyDescent="0.25">
      <c r="A71" s="11">
        <v>4</v>
      </c>
      <c r="B71" s="11" t="s">
        <v>47</v>
      </c>
      <c r="C71" s="11"/>
      <c r="D71" s="19">
        <f>SUM(D73:D78)</f>
        <v>25117.372881355932</v>
      </c>
    </row>
    <row r="72" spans="1:4" x14ac:dyDescent="0.25">
      <c r="C72" t="s">
        <v>42</v>
      </c>
    </row>
    <row r="73" spans="1:4" x14ac:dyDescent="0.25">
      <c r="B73" t="s">
        <v>34</v>
      </c>
      <c r="C73">
        <v>25</v>
      </c>
      <c r="D73" s="13">
        <f>'Timber floor'!K11*C73</f>
        <v>10567.372881355932</v>
      </c>
    </row>
    <row r="74" spans="1:4" x14ac:dyDescent="0.25">
      <c r="B74" t="s">
        <v>59</v>
      </c>
      <c r="D74" s="13">
        <v>5550</v>
      </c>
    </row>
    <row r="75" spans="1:4" x14ac:dyDescent="0.25">
      <c r="B75" t="s">
        <v>40</v>
      </c>
      <c r="C75">
        <v>25</v>
      </c>
      <c r="D75" s="13">
        <v>1500</v>
      </c>
    </row>
    <row r="76" spans="1:4" x14ac:dyDescent="0.25">
      <c r="B76" t="s">
        <v>35</v>
      </c>
      <c r="D76" s="13">
        <v>1500</v>
      </c>
    </row>
    <row r="77" spans="1:4" x14ac:dyDescent="0.25">
      <c r="B77" t="s">
        <v>57</v>
      </c>
      <c r="D77" s="13">
        <v>1000</v>
      </c>
    </row>
    <row r="78" spans="1:4" x14ac:dyDescent="0.25">
      <c r="B78" t="s">
        <v>38</v>
      </c>
      <c r="D78" s="13">
        <v>5000</v>
      </c>
    </row>
    <row r="80" spans="1:4" x14ac:dyDescent="0.25">
      <c r="A80" s="11">
        <v>5</v>
      </c>
      <c r="B80" s="11" t="s">
        <v>36</v>
      </c>
      <c r="C80" s="11"/>
      <c r="D80" s="19">
        <f>SUM(D82:D87)</f>
        <v>19563.118644067796</v>
      </c>
    </row>
    <row r="81" spans="1:4" x14ac:dyDescent="0.25">
      <c r="C81" t="s">
        <v>49</v>
      </c>
      <c r="D81" s="13"/>
    </row>
    <row r="82" spans="1:4" x14ac:dyDescent="0.25">
      <c r="B82" t="s">
        <v>34</v>
      </c>
      <c r="C82">
        <v>16</v>
      </c>
      <c r="D82" s="13">
        <f>'Timber floor'!K11*C82</f>
        <v>6763.1186440677966</v>
      </c>
    </row>
    <row r="83" spans="1:4" x14ac:dyDescent="0.25">
      <c r="B83" t="s">
        <v>59</v>
      </c>
      <c r="D83" s="13">
        <v>3800</v>
      </c>
    </row>
    <row r="84" spans="1:4" x14ac:dyDescent="0.25">
      <c r="B84" t="s">
        <v>40</v>
      </c>
      <c r="C84">
        <v>16</v>
      </c>
      <c r="D84" s="13">
        <v>1500</v>
      </c>
    </row>
    <row r="85" spans="1:4" x14ac:dyDescent="0.25">
      <c r="B85" t="s">
        <v>35</v>
      </c>
      <c r="D85" s="13">
        <v>1500</v>
      </c>
    </row>
    <row r="86" spans="1:4" x14ac:dyDescent="0.25">
      <c r="B86" t="s">
        <v>57</v>
      </c>
      <c r="D86" s="13">
        <v>1000</v>
      </c>
    </row>
    <row r="87" spans="1:4" x14ac:dyDescent="0.25">
      <c r="B87" t="s">
        <v>38</v>
      </c>
      <c r="D87" s="13">
        <v>5000</v>
      </c>
    </row>
    <row r="89" spans="1:4" x14ac:dyDescent="0.25">
      <c r="A89" s="11">
        <v>6</v>
      </c>
      <c r="B89" s="11" t="s">
        <v>37</v>
      </c>
      <c r="C89" s="11"/>
      <c r="D89" s="19">
        <f>SUM(D91:D96)</f>
        <v>18629.076271186441</v>
      </c>
    </row>
    <row r="90" spans="1:4" x14ac:dyDescent="0.25">
      <c r="C90" t="s">
        <v>48</v>
      </c>
    </row>
    <row r="91" spans="1:4" x14ac:dyDescent="0.25">
      <c r="B91" t="s">
        <v>34</v>
      </c>
      <c r="C91">
        <v>14.5</v>
      </c>
      <c r="D91" s="13">
        <f>'Timber floor'!K11*C91</f>
        <v>6129.0762711864409</v>
      </c>
    </row>
    <row r="92" spans="1:4" x14ac:dyDescent="0.25">
      <c r="B92" t="s">
        <v>59</v>
      </c>
      <c r="D92" s="13">
        <v>3500</v>
      </c>
    </row>
    <row r="93" spans="1:4" x14ac:dyDescent="0.25">
      <c r="B93" t="s">
        <v>40</v>
      </c>
      <c r="C93">
        <v>14.5</v>
      </c>
      <c r="D93" s="13">
        <v>1500</v>
      </c>
    </row>
    <row r="94" spans="1:4" x14ac:dyDescent="0.25">
      <c r="B94" t="s">
        <v>35</v>
      </c>
      <c r="D94" s="13">
        <v>1500</v>
      </c>
    </row>
    <row r="95" spans="1:4" x14ac:dyDescent="0.25">
      <c r="B95" t="s">
        <v>57</v>
      </c>
      <c r="D95" s="13">
        <v>1000</v>
      </c>
    </row>
    <row r="96" spans="1:4" x14ac:dyDescent="0.25">
      <c r="B96" t="s">
        <v>38</v>
      </c>
      <c r="D96" s="13">
        <v>5000</v>
      </c>
    </row>
    <row r="98" spans="1:4" x14ac:dyDescent="0.25">
      <c r="A98" s="11">
        <v>7</v>
      </c>
      <c r="B98" s="11" t="s">
        <v>46</v>
      </c>
      <c r="C98" s="11"/>
      <c r="D98" s="19" t="e">
        <f>SUM(D100:D105)</f>
        <v>#REF!</v>
      </c>
    </row>
    <row r="100" spans="1:4" x14ac:dyDescent="0.25">
      <c r="B100" t="s">
        <v>34</v>
      </c>
      <c r="D100" s="13" t="e">
        <f>'Timber floor'!#REF!*C100</f>
        <v>#REF!</v>
      </c>
    </row>
    <row r="101" spans="1:4" x14ac:dyDescent="0.25">
      <c r="B101" t="s">
        <v>59</v>
      </c>
      <c r="D101" s="13">
        <v>0</v>
      </c>
    </row>
    <row r="102" spans="1:4" x14ac:dyDescent="0.25">
      <c r="B102" t="s">
        <v>40</v>
      </c>
      <c r="D102" s="13">
        <v>0</v>
      </c>
    </row>
    <row r="103" spans="1:4" x14ac:dyDescent="0.25">
      <c r="B103" t="s">
        <v>35</v>
      </c>
      <c r="D103" s="13">
        <v>1500</v>
      </c>
    </row>
    <row r="104" spans="1:4" x14ac:dyDescent="0.25">
      <c r="B104" t="s">
        <v>57</v>
      </c>
      <c r="D104" s="13">
        <v>1500</v>
      </c>
    </row>
    <row r="105" spans="1:4" x14ac:dyDescent="0.25">
      <c r="B105" t="s">
        <v>38</v>
      </c>
      <c r="D105" s="13">
        <v>5000</v>
      </c>
    </row>
    <row r="107" spans="1:4" x14ac:dyDescent="0.25">
      <c r="A107" s="15"/>
      <c r="B107" s="15" t="s">
        <v>54</v>
      </c>
      <c r="C107" s="15"/>
      <c r="D107" s="16" t="e">
        <f>SUM(D71+D62+D35+D2+D80+D89+D98)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458C3-F968-40EB-99C2-D91D5E6052E9}">
  <dimension ref="A1:Q49"/>
  <sheetViews>
    <sheetView topLeftCell="A13" workbookViewId="0">
      <selection activeCell="J5" sqref="J5:J7"/>
    </sheetView>
  </sheetViews>
  <sheetFormatPr defaultRowHeight="15" x14ac:dyDescent="0.25"/>
  <cols>
    <col min="1" max="1" width="3.85546875" customWidth="1"/>
    <col min="2" max="2" width="36.85546875" customWidth="1"/>
    <col min="7" max="7" width="28.5703125" customWidth="1"/>
    <col min="10" max="10" width="10.5703125" bestFit="1" customWidth="1"/>
    <col min="12" max="12" width="15.42578125" customWidth="1"/>
    <col min="13" max="13" width="15.28515625" customWidth="1"/>
    <col min="14" max="14" width="4" customWidth="1"/>
    <col min="15" max="15" width="15.5703125" bestFit="1" customWidth="1"/>
    <col min="16" max="16" width="13.85546875" customWidth="1"/>
  </cols>
  <sheetData>
    <row r="1" spans="1:17" x14ac:dyDescent="0.25">
      <c r="L1" s="26" t="s">
        <v>73</v>
      </c>
      <c r="M1" s="26"/>
      <c r="O1" s="26" t="s">
        <v>78</v>
      </c>
      <c r="P1" s="26"/>
      <c r="Q1" t="s">
        <v>79</v>
      </c>
    </row>
    <row r="2" spans="1:17" x14ac:dyDescent="0.25">
      <c r="L2" s="26" t="s">
        <v>71</v>
      </c>
      <c r="M2" s="26"/>
      <c r="N2" s="23"/>
      <c r="O2" t="s">
        <v>71</v>
      </c>
      <c r="P2" t="s">
        <v>72</v>
      </c>
    </row>
    <row r="3" spans="1:17" x14ac:dyDescent="0.25">
      <c r="A3" s="11">
        <v>1</v>
      </c>
      <c r="B3" s="11" t="s">
        <v>12</v>
      </c>
      <c r="C3" s="12" t="s">
        <v>60</v>
      </c>
      <c r="L3" t="s">
        <v>66</v>
      </c>
      <c r="M3" t="s">
        <v>67</v>
      </c>
      <c r="O3" t="s">
        <v>77</v>
      </c>
      <c r="Q3" t="s">
        <v>80</v>
      </c>
    </row>
    <row r="4" spans="1:17" x14ac:dyDescent="0.25">
      <c r="G4" s="15" t="s">
        <v>64</v>
      </c>
      <c r="H4" s="15" t="s">
        <v>60</v>
      </c>
      <c r="I4" s="15" t="s">
        <v>63</v>
      </c>
      <c r="J4" s="15" t="s">
        <v>3</v>
      </c>
      <c r="K4" s="21"/>
      <c r="L4" s="24"/>
    </row>
    <row r="5" spans="1:17" x14ac:dyDescent="0.25">
      <c r="B5" t="s">
        <v>61</v>
      </c>
      <c r="C5">
        <v>1</v>
      </c>
      <c r="G5" s="17" t="s">
        <v>61</v>
      </c>
      <c r="H5" s="17">
        <f ca="1">SUMIF(B4:D106,G5,C4:C105)</f>
        <v>4</v>
      </c>
      <c r="I5" s="18">
        <v>41</v>
      </c>
      <c r="J5" s="18">
        <f ca="1">I5*H5</f>
        <v>164</v>
      </c>
      <c r="L5" s="25">
        <v>155</v>
      </c>
      <c r="M5" s="13">
        <v>41</v>
      </c>
      <c r="N5" s="13"/>
    </row>
    <row r="6" spans="1:17" x14ac:dyDescent="0.25">
      <c r="B6" t="s">
        <v>69</v>
      </c>
      <c r="C6">
        <v>2</v>
      </c>
      <c r="G6" s="20" t="s">
        <v>62</v>
      </c>
      <c r="H6" s="20">
        <f ca="1">SUMIF(B4:D106,G6,C4:C105)</f>
        <v>4</v>
      </c>
      <c r="I6" s="22">
        <f>M6</f>
        <v>30</v>
      </c>
      <c r="J6" s="18">
        <f t="shared" ref="J6:J8" ca="1" si="0">I6*H6</f>
        <v>120</v>
      </c>
      <c r="L6" s="25">
        <v>100</v>
      </c>
      <c r="M6" s="13">
        <v>30</v>
      </c>
      <c r="N6" s="13"/>
    </row>
    <row r="7" spans="1:17" x14ac:dyDescent="0.25">
      <c r="G7" s="17" t="s">
        <v>65</v>
      </c>
      <c r="H7" s="17">
        <f ca="1">SUMIF(B4:D106,G7,C4:C105)</f>
        <v>13</v>
      </c>
      <c r="I7" s="18">
        <f>M7</f>
        <v>89</v>
      </c>
      <c r="J7" s="18">
        <f ca="1">I7*H7</f>
        <v>1157</v>
      </c>
      <c r="L7" s="25">
        <v>185</v>
      </c>
      <c r="M7" s="13">
        <v>89</v>
      </c>
      <c r="N7" s="13"/>
    </row>
    <row r="8" spans="1:17" x14ac:dyDescent="0.25">
      <c r="A8" s="11">
        <v>2</v>
      </c>
      <c r="B8" s="11" t="s">
        <v>13</v>
      </c>
      <c r="C8" s="12"/>
      <c r="G8" s="17" t="s">
        <v>68</v>
      </c>
      <c r="H8" s="17">
        <f ca="1">SUMIF(B4:D106,G8,C4:C105)</f>
        <v>20</v>
      </c>
      <c r="I8" s="18">
        <f>O8</f>
        <v>45</v>
      </c>
      <c r="J8" s="18">
        <f t="shared" ca="1" si="0"/>
        <v>900</v>
      </c>
      <c r="L8" s="25"/>
      <c r="M8" s="13"/>
      <c r="N8" s="13"/>
      <c r="O8" s="13">
        <f>26+19+Q8</f>
        <v>45</v>
      </c>
      <c r="Q8" s="13">
        <v>0</v>
      </c>
    </row>
    <row r="9" spans="1:17" x14ac:dyDescent="0.25">
      <c r="G9" s="17" t="s">
        <v>69</v>
      </c>
      <c r="H9" s="17">
        <f ca="1">SUMIF(B4:D106,G9,C4:C105)</f>
        <v>7</v>
      </c>
      <c r="I9" s="18">
        <f>P9</f>
        <v>300</v>
      </c>
      <c r="J9" s="18">
        <f t="shared" ref="J9:J11" ca="1" si="1">I9*H9</f>
        <v>2100</v>
      </c>
      <c r="L9" s="24"/>
      <c r="P9" s="13">
        <f>300+Q9</f>
        <v>300</v>
      </c>
      <c r="Q9" s="13">
        <v>0</v>
      </c>
    </row>
    <row r="10" spans="1:17" x14ac:dyDescent="0.25">
      <c r="B10" t="s">
        <v>62</v>
      </c>
      <c r="C10">
        <v>1</v>
      </c>
      <c r="G10" s="17" t="s">
        <v>74</v>
      </c>
      <c r="H10" s="17">
        <f ca="1">SUMIF(B4:D106,G10,C4:C105)</f>
        <v>2</v>
      </c>
      <c r="I10" s="18">
        <f>P10</f>
        <v>350</v>
      </c>
      <c r="J10" s="18">
        <f t="shared" ca="1" si="1"/>
        <v>700</v>
      </c>
      <c r="P10" s="13">
        <f>350+Q10</f>
        <v>350</v>
      </c>
      <c r="Q10" s="13">
        <v>0</v>
      </c>
    </row>
    <row r="11" spans="1:17" x14ac:dyDescent="0.25">
      <c r="B11" t="s">
        <v>68</v>
      </c>
      <c r="C11">
        <v>4</v>
      </c>
      <c r="G11" s="17" t="s">
        <v>75</v>
      </c>
      <c r="H11" s="17">
        <f ca="1">SUMIF(B4:D106,G11,C4:C105)</f>
        <v>3</v>
      </c>
      <c r="I11" s="18">
        <f>P11</f>
        <v>350</v>
      </c>
      <c r="J11" s="18">
        <f t="shared" ca="1" si="1"/>
        <v>1050</v>
      </c>
      <c r="P11" s="13">
        <f>350+Q11</f>
        <v>350</v>
      </c>
      <c r="Q11" s="13">
        <v>0</v>
      </c>
    </row>
    <row r="12" spans="1:17" x14ac:dyDescent="0.25">
      <c r="B12" t="s">
        <v>65</v>
      </c>
      <c r="C12">
        <v>3</v>
      </c>
      <c r="P12" s="13"/>
    </row>
    <row r="14" spans="1:17" x14ac:dyDescent="0.25">
      <c r="A14" s="11">
        <v>3</v>
      </c>
      <c r="B14" s="11" t="s">
        <v>31</v>
      </c>
      <c r="C14" s="11"/>
      <c r="G14" s="17" t="s">
        <v>6</v>
      </c>
      <c r="H14" s="17"/>
      <c r="I14" s="17"/>
      <c r="J14" s="18">
        <f ca="1">SUM(J5:J11)</f>
        <v>6191</v>
      </c>
    </row>
    <row r="16" spans="1:17" x14ac:dyDescent="0.25">
      <c r="B16" t="s">
        <v>61</v>
      </c>
      <c r="C16">
        <v>1</v>
      </c>
    </row>
    <row r="17" spans="1:3" x14ac:dyDescent="0.25">
      <c r="B17" t="s">
        <v>75</v>
      </c>
      <c r="C17">
        <v>1</v>
      </c>
    </row>
    <row r="18" spans="1:3" x14ac:dyDescent="0.25">
      <c r="B18" t="s">
        <v>65</v>
      </c>
      <c r="C18">
        <v>2</v>
      </c>
    </row>
    <row r="20" spans="1:3" x14ac:dyDescent="0.25">
      <c r="A20" s="11">
        <v>4</v>
      </c>
      <c r="B20" s="11" t="s">
        <v>47</v>
      </c>
      <c r="C20" s="11"/>
    </row>
    <row r="22" spans="1:3" x14ac:dyDescent="0.25">
      <c r="B22" t="s">
        <v>61</v>
      </c>
      <c r="C22">
        <v>1</v>
      </c>
    </row>
    <row r="23" spans="1:3" x14ac:dyDescent="0.25">
      <c r="B23" t="s">
        <v>69</v>
      </c>
      <c r="C23">
        <v>2</v>
      </c>
    </row>
    <row r="24" spans="1:3" x14ac:dyDescent="0.25">
      <c r="B24" t="s">
        <v>68</v>
      </c>
      <c r="C24">
        <f>4+4</f>
        <v>8</v>
      </c>
    </row>
    <row r="25" spans="1:3" x14ac:dyDescent="0.25">
      <c r="B25" t="s">
        <v>74</v>
      </c>
      <c r="C25">
        <v>2</v>
      </c>
    </row>
    <row r="26" spans="1:3" x14ac:dyDescent="0.25">
      <c r="B26" t="s">
        <v>65</v>
      </c>
      <c r="C26">
        <v>2</v>
      </c>
    </row>
    <row r="28" spans="1:3" x14ac:dyDescent="0.25">
      <c r="A28" s="11">
        <v>5</v>
      </c>
      <c r="B28" s="11" t="s">
        <v>36</v>
      </c>
      <c r="C28" s="11"/>
    </row>
    <row r="30" spans="1:3" x14ac:dyDescent="0.25">
      <c r="B30" t="s">
        <v>61</v>
      </c>
      <c r="C30">
        <v>1</v>
      </c>
    </row>
    <row r="31" spans="1:3" x14ac:dyDescent="0.25">
      <c r="B31" t="s">
        <v>69</v>
      </c>
      <c r="C31">
        <v>1</v>
      </c>
    </row>
    <row r="32" spans="1:3" x14ac:dyDescent="0.25">
      <c r="B32" t="s">
        <v>68</v>
      </c>
      <c r="C32">
        <v>4</v>
      </c>
    </row>
    <row r="33" spans="1:3" x14ac:dyDescent="0.25">
      <c r="B33" t="s">
        <v>65</v>
      </c>
      <c r="C33">
        <v>2</v>
      </c>
    </row>
    <row r="35" spans="1:3" x14ac:dyDescent="0.25">
      <c r="A35" s="11">
        <v>6</v>
      </c>
      <c r="B35" s="11" t="s">
        <v>37</v>
      </c>
      <c r="C35" s="11"/>
    </row>
    <row r="37" spans="1:3" x14ac:dyDescent="0.25">
      <c r="B37" t="s">
        <v>62</v>
      </c>
      <c r="C37">
        <v>1</v>
      </c>
    </row>
    <row r="38" spans="1:3" x14ac:dyDescent="0.25">
      <c r="B38" t="s">
        <v>68</v>
      </c>
      <c r="C38">
        <v>4</v>
      </c>
    </row>
    <row r="39" spans="1:3" x14ac:dyDescent="0.25">
      <c r="B39" t="s">
        <v>65</v>
      </c>
      <c r="C39">
        <v>2</v>
      </c>
    </row>
    <row r="41" spans="1:3" x14ac:dyDescent="0.25">
      <c r="A41" s="11">
        <v>7</v>
      </c>
      <c r="B41" s="11" t="s">
        <v>70</v>
      </c>
      <c r="C41" s="11"/>
    </row>
    <row r="43" spans="1:3" x14ac:dyDescent="0.25">
      <c r="B43" t="s">
        <v>62</v>
      </c>
      <c r="C43">
        <v>2</v>
      </c>
    </row>
    <row r="44" spans="1:3" x14ac:dyDescent="0.25">
      <c r="B44" t="s">
        <v>69</v>
      </c>
      <c r="C44">
        <v>2</v>
      </c>
    </row>
    <row r="45" spans="1:3" x14ac:dyDescent="0.25">
      <c r="B45" t="s">
        <v>65</v>
      </c>
      <c r="C45">
        <v>2</v>
      </c>
    </row>
    <row r="47" spans="1:3" x14ac:dyDescent="0.25">
      <c r="A47" s="11">
        <v>8</v>
      </c>
      <c r="B47" s="11" t="s">
        <v>76</v>
      </c>
      <c r="C47" s="11"/>
    </row>
    <row r="49" spans="2:3" x14ac:dyDescent="0.25">
      <c r="B49" t="s">
        <v>75</v>
      </c>
      <c r="C49">
        <v>2</v>
      </c>
    </row>
  </sheetData>
  <mergeCells count="3">
    <mergeCell ref="L2:M2"/>
    <mergeCell ref="L1:M1"/>
    <mergeCell ref="O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8"/>
  <sheetViews>
    <sheetView workbookViewId="0">
      <selection activeCell="H19" sqref="H19"/>
    </sheetView>
  </sheetViews>
  <sheetFormatPr defaultRowHeight="15" x14ac:dyDescent="0.25"/>
  <cols>
    <col min="2" max="2" width="49" customWidth="1"/>
    <col min="3" max="3" width="11.85546875" customWidth="1"/>
    <col min="4" max="5" width="11.5703125" bestFit="1" customWidth="1"/>
    <col min="6" max="6" width="3.42578125" customWidth="1"/>
    <col min="8" max="8" width="46.28515625" bestFit="1" customWidth="1"/>
    <col min="11" max="11" width="11.5703125" bestFit="1" customWidth="1"/>
  </cols>
  <sheetData>
    <row r="2" spans="1:11" x14ac:dyDescent="0.25">
      <c r="A2" s="11"/>
      <c r="B2" s="11" t="s">
        <v>98</v>
      </c>
      <c r="C2" s="11"/>
      <c r="D2" s="11"/>
      <c r="E2" s="19">
        <f>E18</f>
        <v>13895.5</v>
      </c>
      <c r="H2" s="1" t="s">
        <v>41</v>
      </c>
      <c r="I2" s="1">
        <v>59</v>
      </c>
      <c r="J2" s="1" t="s">
        <v>0</v>
      </c>
    </row>
    <row r="4" spans="1:11" x14ac:dyDescent="0.25">
      <c r="A4" s="44"/>
      <c r="B4" s="45" t="s">
        <v>99</v>
      </c>
      <c r="C4" s="42"/>
      <c r="D4" s="42"/>
      <c r="E4" s="43"/>
      <c r="H4" s="37" t="s">
        <v>89</v>
      </c>
      <c r="I4" s="27"/>
      <c r="J4" s="6" t="s">
        <v>4</v>
      </c>
      <c r="K4" s="6" t="s">
        <v>3</v>
      </c>
    </row>
    <row r="5" spans="1:11" x14ac:dyDescent="0.25">
      <c r="H5" s="28" t="s">
        <v>1</v>
      </c>
      <c r="I5" s="29"/>
      <c r="J5" s="4">
        <f>I2/20</f>
        <v>2.95</v>
      </c>
      <c r="K5" s="4">
        <v>6000</v>
      </c>
    </row>
    <row r="6" spans="1:11" x14ac:dyDescent="0.25">
      <c r="B6" s="38" t="s">
        <v>86</v>
      </c>
      <c r="C6" s="39"/>
      <c r="D6" s="51"/>
      <c r="E6" s="40"/>
      <c r="H6" s="3" t="s">
        <v>2</v>
      </c>
      <c r="I6" s="30"/>
      <c r="J6" s="4">
        <v>265</v>
      </c>
      <c r="K6" s="4">
        <f>J6*I2</f>
        <v>15635</v>
      </c>
    </row>
    <row r="7" spans="1:11" x14ac:dyDescent="0.25">
      <c r="B7" s="6"/>
      <c r="C7" s="58" t="s">
        <v>101</v>
      </c>
      <c r="D7" s="57" t="s">
        <v>85</v>
      </c>
      <c r="E7" s="57" t="s">
        <v>3</v>
      </c>
      <c r="H7" s="2" t="s">
        <v>5</v>
      </c>
      <c r="I7" s="31"/>
      <c r="J7" s="7">
        <v>56</v>
      </c>
      <c r="K7" s="7">
        <f>J7*I2</f>
        <v>3304</v>
      </c>
    </row>
    <row r="8" spans="1:11" x14ac:dyDescent="0.25">
      <c r="B8" s="6" t="s">
        <v>100</v>
      </c>
      <c r="C8" s="5">
        <v>25</v>
      </c>
      <c r="D8" s="46">
        <v>265</v>
      </c>
      <c r="E8" s="9">
        <f>D8*C8</f>
        <v>6625</v>
      </c>
    </row>
    <row r="9" spans="1:11" x14ac:dyDescent="0.25">
      <c r="D9" s="13"/>
      <c r="E9" s="13"/>
      <c r="H9" s="37" t="s">
        <v>6</v>
      </c>
      <c r="I9" s="8"/>
      <c r="J9" s="8"/>
      <c r="K9" s="9">
        <f>SUM(K5:K7)</f>
        <v>24939</v>
      </c>
    </row>
    <row r="10" spans="1:11" x14ac:dyDescent="0.25">
      <c r="B10" s="38" t="s">
        <v>87</v>
      </c>
      <c r="C10" s="39"/>
      <c r="D10" s="51"/>
      <c r="E10" s="47"/>
    </row>
    <row r="11" spans="1:11" x14ac:dyDescent="0.25">
      <c r="B11" s="6"/>
      <c r="C11" s="58" t="s">
        <v>101</v>
      </c>
      <c r="D11" s="57" t="s">
        <v>85</v>
      </c>
      <c r="E11" s="57" t="s">
        <v>3</v>
      </c>
      <c r="H11" t="s">
        <v>33</v>
      </c>
      <c r="K11" s="13">
        <f>K9/I2</f>
        <v>422.69491525423729</v>
      </c>
    </row>
    <row r="12" spans="1:11" x14ac:dyDescent="0.25">
      <c r="B12" s="33" t="s">
        <v>102</v>
      </c>
      <c r="C12" s="28">
        <v>16</v>
      </c>
      <c r="D12" s="48">
        <v>265</v>
      </c>
      <c r="E12" s="49">
        <f>D12*C12</f>
        <v>4240</v>
      </c>
    </row>
    <row r="13" spans="1:11" x14ac:dyDescent="0.25">
      <c r="B13" s="35"/>
      <c r="C13" s="35"/>
      <c r="D13" s="50"/>
      <c r="E13" s="50"/>
    </row>
    <row r="14" spans="1:11" x14ac:dyDescent="0.25">
      <c r="B14" s="38" t="s">
        <v>88</v>
      </c>
      <c r="C14" s="39"/>
      <c r="D14" s="51"/>
      <c r="E14" s="47"/>
    </row>
    <row r="15" spans="1:11" x14ac:dyDescent="0.25">
      <c r="B15" s="6"/>
      <c r="C15" s="58" t="s">
        <v>101</v>
      </c>
      <c r="D15" s="57" t="s">
        <v>85</v>
      </c>
      <c r="E15" s="57" t="s">
        <v>3</v>
      </c>
    </row>
    <row r="16" spans="1:11" x14ac:dyDescent="0.25">
      <c r="B16" s="6" t="s">
        <v>103</v>
      </c>
      <c r="C16" s="5">
        <v>14.5</v>
      </c>
      <c r="D16" s="46">
        <v>209</v>
      </c>
      <c r="E16" s="9">
        <f>D16*C16</f>
        <v>3030.5</v>
      </c>
    </row>
    <row r="17" spans="2:5" x14ac:dyDescent="0.25">
      <c r="D17" s="13"/>
      <c r="E17" s="13"/>
    </row>
    <row r="18" spans="2:5" x14ac:dyDescent="0.25">
      <c r="B18" s="41" t="s">
        <v>6</v>
      </c>
      <c r="C18" s="45"/>
      <c r="D18" s="45"/>
      <c r="E18" s="43">
        <f>SUM(E8:E16)</f>
        <v>13895.5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CDC77-9341-4897-9C78-B6C041DF0C08}">
  <dimension ref="A1:H53"/>
  <sheetViews>
    <sheetView tabSelected="1" workbookViewId="0">
      <selection activeCell="H10" sqref="H10"/>
    </sheetView>
  </sheetViews>
  <sheetFormatPr defaultRowHeight="15" x14ac:dyDescent="0.25"/>
  <cols>
    <col min="2" max="2" width="49" customWidth="1"/>
    <col min="3" max="3" width="11.85546875" customWidth="1"/>
    <col min="4" max="5" width="11.5703125" bestFit="1" customWidth="1"/>
    <col min="6" max="6" width="3.42578125" customWidth="1"/>
  </cols>
  <sheetData>
    <row r="1" spans="1:5" x14ac:dyDescent="0.25">
      <c r="E1" s="13"/>
    </row>
    <row r="2" spans="1:5" x14ac:dyDescent="0.25">
      <c r="A2" s="11"/>
      <c r="B2" s="11" t="s">
        <v>90</v>
      </c>
      <c r="C2" s="11"/>
      <c r="D2" s="11"/>
      <c r="E2" s="19">
        <f>E21</f>
        <v>6370</v>
      </c>
    </row>
    <row r="4" spans="1:5" x14ac:dyDescent="0.25">
      <c r="A4" s="44"/>
      <c r="B4" s="45" t="s">
        <v>94</v>
      </c>
      <c r="C4" s="42"/>
      <c r="D4" s="42"/>
      <c r="E4" s="43"/>
    </row>
    <row r="6" spans="1:5" x14ac:dyDescent="0.25">
      <c r="B6" s="38" t="s">
        <v>86</v>
      </c>
      <c r="C6" s="39"/>
      <c r="D6" s="51"/>
      <c r="E6" s="40"/>
    </row>
    <row r="7" spans="1:5" x14ac:dyDescent="0.25">
      <c r="B7" s="6"/>
      <c r="C7" s="58" t="s">
        <v>60</v>
      </c>
      <c r="D7" s="57" t="s">
        <v>85</v>
      </c>
      <c r="E7" s="57" t="s">
        <v>3</v>
      </c>
    </row>
    <row r="8" spans="1:5" x14ac:dyDescent="0.25">
      <c r="B8" s="32" t="s">
        <v>83</v>
      </c>
      <c r="C8" s="28">
        <v>9</v>
      </c>
      <c r="D8" s="48">
        <v>209</v>
      </c>
      <c r="E8" s="48">
        <f>D8*C8</f>
        <v>1881</v>
      </c>
    </row>
    <row r="9" spans="1:5" x14ac:dyDescent="0.25">
      <c r="B9" s="33" t="s">
        <v>84</v>
      </c>
      <c r="C9" s="3">
        <v>3</v>
      </c>
      <c r="D9" s="4">
        <v>149</v>
      </c>
      <c r="E9" s="4">
        <f>D9*C9</f>
        <v>447</v>
      </c>
    </row>
    <row r="10" spans="1:5" x14ac:dyDescent="0.25">
      <c r="B10" s="61" t="s">
        <v>104</v>
      </c>
      <c r="C10" s="2">
        <v>14</v>
      </c>
      <c r="D10" s="7">
        <v>20</v>
      </c>
      <c r="E10" s="7">
        <f>D10*C10</f>
        <v>280</v>
      </c>
    </row>
    <row r="11" spans="1:5" x14ac:dyDescent="0.25">
      <c r="B11" s="59"/>
      <c r="C11" s="59"/>
      <c r="D11" s="60"/>
      <c r="E11" s="60"/>
    </row>
    <row r="12" spans="1:5" x14ac:dyDescent="0.25">
      <c r="B12" s="38" t="s">
        <v>87</v>
      </c>
      <c r="C12" s="39"/>
      <c r="D12" s="51"/>
      <c r="E12" s="47"/>
    </row>
    <row r="13" spans="1:5" x14ac:dyDescent="0.25">
      <c r="B13" s="6"/>
      <c r="C13" s="58" t="s">
        <v>60</v>
      </c>
      <c r="D13" s="57" t="s">
        <v>85</v>
      </c>
      <c r="E13" s="57" t="s">
        <v>3</v>
      </c>
    </row>
    <row r="14" spans="1:5" x14ac:dyDescent="0.25">
      <c r="B14" s="28" t="s">
        <v>83</v>
      </c>
      <c r="C14" s="32">
        <v>9</v>
      </c>
      <c r="D14" s="50">
        <v>209</v>
      </c>
      <c r="E14" s="48">
        <f>D14*C14</f>
        <v>1881</v>
      </c>
    </row>
    <row r="15" spans="1:5" x14ac:dyDescent="0.25">
      <c r="B15" s="2"/>
      <c r="C15" s="34"/>
      <c r="D15" s="36"/>
      <c r="E15" s="34"/>
    </row>
    <row r="16" spans="1:5" x14ac:dyDescent="0.25">
      <c r="B16" s="35"/>
      <c r="C16" s="35"/>
      <c r="D16" s="50"/>
      <c r="E16" s="50"/>
    </row>
    <row r="17" spans="1:5" x14ac:dyDescent="0.25">
      <c r="B17" s="38" t="s">
        <v>88</v>
      </c>
      <c r="C17" s="39"/>
      <c r="D17" s="51"/>
      <c r="E17" s="47"/>
    </row>
    <row r="18" spans="1:5" x14ac:dyDescent="0.25">
      <c r="B18" s="6"/>
      <c r="C18" s="58" t="s">
        <v>60</v>
      </c>
      <c r="D18" s="57" t="s">
        <v>85</v>
      </c>
      <c r="E18" s="57" t="s">
        <v>3</v>
      </c>
    </row>
    <row r="19" spans="1:5" x14ac:dyDescent="0.25">
      <c r="B19" s="34" t="s">
        <v>83</v>
      </c>
      <c r="C19" s="5">
        <v>9</v>
      </c>
      <c r="D19" s="46">
        <v>209</v>
      </c>
      <c r="E19" s="9">
        <f>D19*C19</f>
        <v>1881</v>
      </c>
    </row>
    <row r="20" spans="1:5" x14ac:dyDescent="0.25">
      <c r="D20" s="13"/>
      <c r="E20" s="13"/>
    </row>
    <row r="21" spans="1:5" x14ac:dyDescent="0.25">
      <c r="B21" s="41" t="s">
        <v>6</v>
      </c>
      <c r="C21" s="45"/>
      <c r="D21" s="45"/>
      <c r="E21" s="43">
        <f>SUM(E8:E19)</f>
        <v>6370</v>
      </c>
    </row>
    <row r="23" spans="1:5" x14ac:dyDescent="0.25">
      <c r="A23" s="11"/>
      <c r="B23" s="11" t="s">
        <v>91</v>
      </c>
      <c r="C23" s="11"/>
      <c r="D23" s="11"/>
      <c r="E23" s="19">
        <f>E43+E52</f>
        <v>4233</v>
      </c>
    </row>
    <row r="25" spans="1:5" x14ac:dyDescent="0.25">
      <c r="A25" s="44"/>
      <c r="B25" s="45" t="s">
        <v>93</v>
      </c>
      <c r="C25" s="42"/>
      <c r="D25" s="42"/>
      <c r="E25" s="43"/>
    </row>
    <row r="26" spans="1:5" x14ac:dyDescent="0.25">
      <c r="B26" s="36"/>
    </row>
    <row r="27" spans="1:5" x14ac:dyDescent="0.25">
      <c r="B27" s="38" t="s">
        <v>86</v>
      </c>
      <c r="C27" s="39"/>
      <c r="D27" s="39"/>
      <c r="E27" s="40"/>
    </row>
    <row r="28" spans="1:5" x14ac:dyDescent="0.25">
      <c r="B28" s="6"/>
      <c r="C28" s="58" t="s">
        <v>60</v>
      </c>
      <c r="D28" s="57" t="s">
        <v>85</v>
      </c>
      <c r="E28" s="57" t="s">
        <v>3</v>
      </c>
    </row>
    <row r="29" spans="1:5" x14ac:dyDescent="0.25">
      <c r="B29" s="34" t="s">
        <v>83</v>
      </c>
      <c r="C29" s="5">
        <v>4</v>
      </c>
      <c r="D29" s="46">
        <v>209</v>
      </c>
      <c r="E29" s="9">
        <f>D29*C29</f>
        <v>836</v>
      </c>
    </row>
    <row r="30" spans="1:5" x14ac:dyDescent="0.25">
      <c r="D30" s="13"/>
      <c r="E30" s="13"/>
    </row>
    <row r="31" spans="1:5" x14ac:dyDescent="0.25">
      <c r="B31" s="38" t="s">
        <v>87</v>
      </c>
      <c r="C31" s="39"/>
      <c r="D31" s="51"/>
      <c r="E31" s="47"/>
    </row>
    <row r="32" spans="1:5" x14ac:dyDescent="0.25">
      <c r="B32" s="6"/>
      <c r="C32" s="8" t="s">
        <v>60</v>
      </c>
      <c r="D32" s="46" t="s">
        <v>85</v>
      </c>
      <c r="E32" s="46" t="s">
        <v>3</v>
      </c>
    </row>
    <row r="33" spans="1:8" x14ac:dyDescent="0.25">
      <c r="B33" s="34" t="s">
        <v>83</v>
      </c>
      <c r="C33" s="5">
        <v>4</v>
      </c>
      <c r="D33" s="46">
        <v>209</v>
      </c>
      <c r="E33" s="9">
        <f>D33*C33</f>
        <v>836</v>
      </c>
    </row>
    <row r="34" spans="1:8" x14ac:dyDescent="0.25">
      <c r="D34" s="13"/>
      <c r="E34" s="13"/>
    </row>
    <row r="35" spans="1:8" x14ac:dyDescent="0.25">
      <c r="B35" s="38" t="s">
        <v>88</v>
      </c>
      <c r="C35" s="39"/>
      <c r="D35" s="51"/>
      <c r="E35" s="47"/>
    </row>
    <row r="36" spans="1:8" x14ac:dyDescent="0.25">
      <c r="B36" s="6"/>
      <c r="C36" s="58" t="s">
        <v>60</v>
      </c>
      <c r="D36" s="57" t="s">
        <v>85</v>
      </c>
      <c r="E36" s="57" t="s">
        <v>3</v>
      </c>
    </row>
    <row r="37" spans="1:8" x14ac:dyDescent="0.25">
      <c r="B37" s="34" t="s">
        <v>83</v>
      </c>
      <c r="C37" s="5">
        <v>4</v>
      </c>
      <c r="D37" s="46">
        <v>209</v>
      </c>
      <c r="E37" s="9">
        <f>D37*C37</f>
        <v>836</v>
      </c>
    </row>
    <row r="38" spans="1:8" x14ac:dyDescent="0.25">
      <c r="D38" s="13"/>
      <c r="E38" s="13"/>
    </row>
    <row r="39" spans="1:8" x14ac:dyDescent="0.25">
      <c r="B39" s="38" t="s">
        <v>92</v>
      </c>
      <c r="C39" s="39"/>
      <c r="D39" s="51"/>
      <c r="E39" s="47"/>
    </row>
    <row r="40" spans="1:8" x14ac:dyDescent="0.25">
      <c r="B40" s="6"/>
      <c r="C40" s="58" t="s">
        <v>60</v>
      </c>
      <c r="D40" s="57" t="s">
        <v>85</v>
      </c>
      <c r="E40" s="57" t="s">
        <v>3</v>
      </c>
    </row>
    <row r="41" spans="1:8" x14ac:dyDescent="0.25">
      <c r="B41" s="34" t="s">
        <v>83</v>
      </c>
      <c r="C41" s="5">
        <v>4</v>
      </c>
      <c r="D41" s="46">
        <v>209</v>
      </c>
      <c r="E41" s="9">
        <f>D41*C41</f>
        <v>836</v>
      </c>
    </row>
    <row r="42" spans="1:8" x14ac:dyDescent="0.25">
      <c r="D42" s="13"/>
      <c r="E42" s="13"/>
    </row>
    <row r="43" spans="1:8" x14ac:dyDescent="0.25">
      <c r="B43" s="41" t="s">
        <v>6</v>
      </c>
      <c r="C43" s="45"/>
      <c r="D43" s="45"/>
      <c r="E43" s="43">
        <f>SUM(E28:E41)</f>
        <v>3344</v>
      </c>
    </row>
    <row r="44" spans="1:8" x14ac:dyDescent="0.25">
      <c r="D44" s="13"/>
      <c r="E44" s="13"/>
    </row>
    <row r="45" spans="1:8" x14ac:dyDescent="0.25">
      <c r="A45" s="44"/>
      <c r="B45" s="45" t="s">
        <v>97</v>
      </c>
      <c r="C45" s="42"/>
      <c r="D45" s="52"/>
      <c r="E45" s="43"/>
    </row>
    <row r="46" spans="1:8" x14ac:dyDescent="0.25">
      <c r="D46" s="13"/>
      <c r="E46" s="13"/>
    </row>
    <row r="47" spans="1:8" x14ac:dyDescent="0.25">
      <c r="B47" s="53" t="s">
        <v>92</v>
      </c>
      <c r="C47" s="54"/>
      <c r="D47" s="54"/>
      <c r="E47" s="55"/>
      <c r="F47" s="56"/>
      <c r="G47" s="56"/>
      <c r="H47" s="56"/>
    </row>
    <row r="48" spans="1:8" x14ac:dyDescent="0.25">
      <c r="B48" s="57"/>
      <c r="C48" s="58" t="s">
        <v>60</v>
      </c>
      <c r="D48" s="57" t="s">
        <v>85</v>
      </c>
      <c r="E48" s="57" t="s">
        <v>3</v>
      </c>
      <c r="F48" s="56"/>
      <c r="G48" s="56"/>
      <c r="H48" s="56"/>
    </row>
    <row r="49" spans="2:5" x14ac:dyDescent="0.25">
      <c r="B49" s="3" t="s">
        <v>95</v>
      </c>
      <c r="C49" s="32">
        <v>1</v>
      </c>
      <c r="D49" s="48">
        <v>159</v>
      </c>
      <c r="E49" s="48">
        <f>D49*C49</f>
        <v>159</v>
      </c>
    </row>
    <row r="50" spans="2:5" x14ac:dyDescent="0.25">
      <c r="B50" s="2" t="s">
        <v>96</v>
      </c>
      <c r="C50" s="34">
        <v>1</v>
      </c>
      <c r="D50" s="7">
        <v>730</v>
      </c>
      <c r="E50" s="7">
        <f>D50*C50</f>
        <v>730</v>
      </c>
    </row>
    <row r="51" spans="2:5" x14ac:dyDescent="0.25">
      <c r="D51" s="13"/>
      <c r="E51" s="13"/>
    </row>
    <row r="52" spans="2:5" x14ac:dyDescent="0.25">
      <c r="B52" s="41" t="s">
        <v>6</v>
      </c>
      <c r="C52" s="45"/>
      <c r="D52" s="45"/>
      <c r="E52" s="43">
        <f>SUM(E48:E50)</f>
        <v>889</v>
      </c>
    </row>
    <row r="53" spans="2:5" x14ac:dyDescent="0.25">
      <c r="D53" s="13"/>
      <c r="E53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BOQ</vt:lpstr>
      <vt:lpstr>Voltex</vt:lpstr>
      <vt:lpstr>Timber floor</vt:lpstr>
      <vt:lpstr>Sub-structure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</dc:creator>
  <cp:lastModifiedBy>Dewald Potgieter</cp:lastModifiedBy>
  <dcterms:created xsi:type="dcterms:W3CDTF">2015-06-05T18:17:20Z</dcterms:created>
  <dcterms:modified xsi:type="dcterms:W3CDTF">2025-08-28T15:41:51Z</dcterms:modified>
</cp:coreProperties>
</file>