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- QUOTES\2026\x008 - Daniel (Possible sites)\809_Walmer\"/>
    </mc:Choice>
  </mc:AlternateContent>
  <xr:revisionPtr revIDLastSave="0" documentId="13_ncr:1_{9E4E1696-667B-4BEA-82E3-FC405C3E7126}" xr6:coauthVersionLast="47" xr6:coauthVersionMax="47" xr10:uidLastSave="{00000000-0000-0000-0000-000000000000}"/>
  <bookViews>
    <workbookView xWindow="-120" yWindow="-120" windowWidth="29040" windowHeight="15720" activeTab="1" xr2:uid="{17838A8F-6213-4D15-B626-2AD819BF63B3}"/>
  </bookViews>
  <sheets>
    <sheet name="Rental" sheetId="1" r:id="rId1"/>
    <sheet name="Alternative_Rental" sheetId="5" r:id="rId2"/>
    <sheet name="Sectional Title" sheetId="4" r:id="rId3"/>
    <sheet name="Alternative_Sectional Titl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K5" i="5"/>
  <c r="E7" i="4"/>
  <c r="E7" i="6"/>
  <c r="E9" i="6" s="1"/>
  <c r="E7" i="1"/>
  <c r="F7" i="5"/>
  <c r="F9" i="5" s="1"/>
  <c r="I53" i="1"/>
  <c r="D35" i="6"/>
  <c r="C37" i="6"/>
  <c r="C31" i="6"/>
  <c r="E25" i="6"/>
  <c r="E23" i="6"/>
  <c r="E28" i="6" s="1"/>
  <c r="J6" i="6"/>
  <c r="J5" i="6"/>
  <c r="J4" i="6"/>
  <c r="J3" i="6"/>
  <c r="E3" i="6"/>
  <c r="I51" i="1"/>
  <c r="I52" i="1"/>
  <c r="I50" i="1"/>
  <c r="F39" i="5"/>
  <c r="D31" i="5"/>
  <c r="F25" i="5"/>
  <c r="F23" i="5"/>
  <c r="F28" i="5" s="1"/>
  <c r="K4" i="5"/>
  <c r="I3" i="5"/>
  <c r="K3" i="5" s="1"/>
  <c r="F47" i="5" s="1"/>
  <c r="F3" i="5"/>
  <c r="J6" i="4"/>
  <c r="J5" i="4"/>
  <c r="J4" i="4"/>
  <c r="J3" i="4"/>
  <c r="E12" i="6" l="1"/>
  <c r="E11" i="6"/>
  <c r="E26" i="6"/>
  <c r="F26" i="5"/>
  <c r="F12" i="5"/>
  <c r="F11" i="5"/>
  <c r="E25" i="4"/>
  <c r="E23" i="4"/>
  <c r="E28" i="4" s="1"/>
  <c r="E3" i="4"/>
  <c r="E39" i="1"/>
  <c r="J4" i="1"/>
  <c r="E23" i="1"/>
  <c r="E15" i="6" l="1"/>
  <c r="E27" i="6" s="1"/>
  <c r="E29" i="6" s="1"/>
  <c r="F15" i="5"/>
  <c r="F27" i="5" s="1"/>
  <c r="F29" i="5" s="1"/>
  <c r="F34" i="5" s="1"/>
  <c r="F40" i="5" s="1"/>
  <c r="F41" i="5" s="1"/>
  <c r="F43" i="5" s="1"/>
  <c r="F45" i="5" s="1"/>
  <c r="E9" i="4"/>
  <c r="E11" i="4" s="1"/>
  <c r="C31" i="4"/>
  <c r="F51" i="5" l="1"/>
  <c r="F50" i="5"/>
  <c r="F52" i="5"/>
  <c r="E31" i="6"/>
  <c r="E35" i="6" s="1"/>
  <c r="E34" i="6"/>
  <c r="E36" i="6" s="1"/>
  <c r="E37" i="6" s="1"/>
  <c r="F31" i="5"/>
  <c r="E12" i="4"/>
  <c r="E15" i="4" s="1"/>
  <c r="E27" i="4" s="1"/>
  <c r="E26" i="4"/>
  <c r="C31" i="1"/>
  <c r="H3" i="1"/>
  <c r="E25" i="1"/>
  <c r="E28" i="1"/>
  <c r="F53" i="5" l="1"/>
  <c r="E40" i="6"/>
  <c r="E29" i="4"/>
  <c r="E34" i="4" s="1"/>
  <c r="E3" i="1"/>
  <c r="J3" i="1"/>
  <c r="E31" i="4" l="1"/>
  <c r="E35" i="4" s="1"/>
  <c r="E47" i="1"/>
  <c r="E9" i="1"/>
  <c r="E12" i="1" s="1"/>
  <c r="E36" i="4" l="1"/>
  <c r="E40" i="4"/>
  <c r="E41" i="4"/>
  <c r="E39" i="4"/>
  <c r="E11" i="1"/>
  <c r="E26" i="1"/>
  <c r="E15" i="1" l="1"/>
  <c r="E27" i="1" s="1"/>
  <c r="E29" i="1" s="1"/>
  <c r="E31" i="1" s="1"/>
  <c r="E34" i="1" l="1"/>
  <c r="E40" i="1" s="1"/>
  <c r="E41" i="1" s="1"/>
  <c r="E43" i="1" s="1"/>
  <c r="E45" i="1" s="1"/>
  <c r="E51" i="1" l="1"/>
  <c r="H51" i="1" s="1"/>
  <c r="E52" i="1"/>
  <c r="H52" i="1" s="1"/>
  <c r="E50" i="1"/>
  <c r="H50" i="1" s="1"/>
  <c r="H53" i="1" l="1"/>
</calcChain>
</file>

<file path=xl/sharedStrings.xml><?xml version="1.0" encoding="utf-8"?>
<sst xmlns="http://schemas.openxmlformats.org/spreadsheetml/2006/main" count="258" uniqueCount="77">
  <si>
    <t>R per sqm</t>
  </si>
  <si>
    <t>Erf size (sqm):</t>
  </si>
  <si>
    <t>Purchase price:</t>
  </si>
  <si>
    <t>Total building (sqm):</t>
  </si>
  <si>
    <t>Building rate:</t>
  </si>
  <si>
    <t>Build cost:</t>
  </si>
  <si>
    <t>Ex. VAT</t>
  </si>
  <si>
    <t>Rate per sqm:</t>
  </si>
  <si>
    <t>Required income</t>
  </si>
  <si>
    <t>Operation costs:</t>
  </si>
  <si>
    <t xml:space="preserve"> - Rates, insurance, vacancies, maintenance</t>
  </si>
  <si>
    <t>Required gross rental income</t>
  </si>
  <si>
    <t>Gross Rent (per year):</t>
  </si>
  <si>
    <t>Monthly Rental</t>
  </si>
  <si>
    <t>Rate per sqm</t>
  </si>
  <si>
    <t>sqm</t>
  </si>
  <si>
    <t>Rent</t>
  </si>
  <si>
    <t>Link</t>
  </si>
  <si>
    <t>Precedent rate calculations:</t>
  </si>
  <si>
    <t>Precedent Rates</t>
  </si>
  <si>
    <t>Target yield/Profit (per year)</t>
  </si>
  <si>
    <t>Architectural fees (Design, SDP, Municipal, etc)</t>
  </si>
  <si>
    <t>Surveyor fees (Consolidation, Survey, etc)</t>
  </si>
  <si>
    <t>Professional Fees:</t>
  </si>
  <si>
    <t xml:space="preserve">Site development submission fees </t>
  </si>
  <si>
    <t>+-</t>
  </si>
  <si>
    <t xml:space="preserve">Transportation and development levi </t>
  </si>
  <si>
    <t xml:space="preserve">Sewer development levi </t>
  </si>
  <si>
    <t xml:space="preserve">Municipal submission fees </t>
  </si>
  <si>
    <t>Submission related fees:</t>
  </si>
  <si>
    <t>Build Duration:</t>
  </si>
  <si>
    <t>Total investment</t>
  </si>
  <si>
    <t>https://www.property24.com/to-rent/pinelands/gqeberha/eastern-cape/6933/111535688</t>
  </si>
  <si>
    <t>26 Tokai in Port Elizabeth, Pinelands, Gqeberha</t>
  </si>
  <si>
    <t>New drainage connection</t>
  </si>
  <si>
    <t>Comments</t>
  </si>
  <si>
    <t>Ground unit</t>
  </si>
  <si>
    <t>https://www.property24.com/to-rent/walmer/gqeberha/eastern-cape/8341/116875966</t>
  </si>
  <si>
    <t>2 Bedroom Apartment / Flat to Rent in Walmer</t>
  </si>
  <si>
    <t>Departure of building lines</t>
  </si>
  <si>
    <t>8 Months</t>
  </si>
  <si>
    <t>Structural/Civil engineering</t>
  </si>
  <si>
    <t>Development cost per M2</t>
  </si>
  <si>
    <t>m2</t>
  </si>
  <si>
    <t>Units</t>
  </si>
  <si>
    <t>Per Unit sale price</t>
  </si>
  <si>
    <t>Profits</t>
  </si>
  <si>
    <t>Development + Profit</t>
  </si>
  <si>
    <t>Development + Profit (per M2)</t>
  </si>
  <si>
    <t>Pure profits  (per M2)</t>
  </si>
  <si>
    <t>Price</t>
  </si>
  <si>
    <t>https://www.property24.com/for-sale/pinelands/gqeberha/eastern-cape/6933/116879393</t>
  </si>
  <si>
    <t>https://www.property24.com/apartments-for-sale/walmer/gqeberha/eastern-cape/8341</t>
  </si>
  <si>
    <t>https://www.property24.com/for-sale/walmer/gqeberha/eastern-cape/8341/116936751</t>
  </si>
  <si>
    <t>https://www.property24.com/for-sale/walmer/gqeberha/eastern-cape/8341/114736439</t>
  </si>
  <si>
    <t>307 Madison On First, 40 1st Avenue, Walmer</t>
  </si>
  <si>
    <t>26 Tokai Apartments, Pinelands</t>
  </si>
  <si>
    <t>25 Saxon Exclusive Apartments, Walmer</t>
  </si>
  <si>
    <t>5 1st Avenue, Walmer</t>
  </si>
  <si>
    <t>No Yard + 1 Bathroom</t>
  </si>
  <si>
    <t>Ground Floor units (2 x Bedroom, 2 x Bathrooms)</t>
  </si>
  <si>
    <t>Duplex units (2 x Bedroom + Study, 2 x Bathrooms)</t>
  </si>
  <si>
    <t>Ground Floor units (1 x Bedroom)</t>
  </si>
  <si>
    <t>Pure profits</t>
  </si>
  <si>
    <t>Front yard</t>
  </si>
  <si>
    <t>Service yard</t>
  </si>
  <si>
    <t>Build rate per sqm</t>
  </si>
  <si>
    <t>Per Unit sale price:</t>
  </si>
  <si>
    <t>Units:</t>
  </si>
  <si>
    <t>Weight:</t>
  </si>
  <si>
    <t>m2:</t>
  </si>
  <si>
    <t>Totals</t>
  </si>
  <si>
    <t>Possible monthly rental per unit</t>
  </si>
  <si>
    <t>This covers the build cost and includes profits</t>
  </si>
  <si>
    <t>This is an luxury over and above the Yield</t>
  </si>
  <si>
    <t>Tokai in Port Elizabeth, Pinelands, Gqeberha</t>
  </si>
  <si>
    <t>https://www.property24.com/to-rent/lorraine/gqeberha/eastern-cape/8324/116875354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</si>
</sst>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44" fontId="0" fillId="0" borderId="0" xfId="0" applyNumberFormat="1"/>
    <xf numFmtId="44" fontId="4" fillId="0" borderId="0" xfId="0" applyNumberFormat="1" applyFont="1"/>
    <xf numFmtId="0" fontId="4" fillId="0" borderId="4" xfId="0" applyFont="1" applyBorder="1"/>
    <xf numFmtId="0" fontId="4" fillId="0" borderId="5" xfId="0" applyFont="1" applyBorder="1"/>
    <xf numFmtId="44" fontId="4" fillId="0" borderId="6" xfId="0" applyNumberFormat="1" applyFont="1" applyBorder="1"/>
    <xf numFmtId="0" fontId="0" fillId="0" borderId="7" xfId="0" applyBorder="1"/>
    <xf numFmtId="44" fontId="0" fillId="0" borderId="6" xfId="0" applyNumberFormat="1" applyBorder="1"/>
    <xf numFmtId="0" fontId="0" fillId="0" borderId="3" xfId="0" applyBorder="1" applyAlignment="1">
      <alignment horizontal="center"/>
    </xf>
    <xf numFmtId="9" fontId="1" fillId="0" borderId="9" xfId="1" applyFon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5" fillId="0" borderId="0" xfId="4"/>
    <xf numFmtId="9" fontId="4" fillId="0" borderId="3" xfId="1" applyFont="1" applyBorder="1" applyAlignment="1">
      <alignment horizontal="center"/>
    </xf>
    <xf numFmtId="0" fontId="0" fillId="0" borderId="5" xfId="0" applyBorder="1" applyAlignment="1">
      <alignment horizontal="center"/>
    </xf>
    <xf numFmtId="44" fontId="2" fillId="2" borderId="9" xfId="2" applyNumberFormat="1" applyBorder="1"/>
    <xf numFmtId="0" fontId="3" fillId="3" borderId="7" xfId="3" applyBorder="1"/>
    <xf numFmtId="0" fontId="3" fillId="3" borderId="8" xfId="3" applyBorder="1"/>
    <xf numFmtId="0" fontId="3" fillId="3" borderId="8" xfId="3" applyBorder="1" applyAlignment="1">
      <alignment horizontal="center"/>
    </xf>
    <xf numFmtId="44" fontId="3" fillId="3" borderId="9" xfId="3" applyNumberFormat="1" applyBorder="1"/>
    <xf numFmtId="0" fontId="2" fillId="2" borderId="7" xfId="2" applyBorder="1"/>
    <xf numFmtId="0" fontId="2" fillId="2" borderId="8" xfId="2" applyBorder="1"/>
    <xf numFmtId="0" fontId="2" fillId="2" borderId="8" xfId="2" applyBorder="1" applyAlignment="1">
      <alignment horizontal="center"/>
    </xf>
    <xf numFmtId="44" fontId="0" fillId="0" borderId="11" xfId="0" applyNumberFormat="1" applyBorder="1"/>
    <xf numFmtId="44" fontId="4" fillId="4" borderId="9" xfId="0" applyNumberFormat="1" applyFont="1" applyFill="1" applyBorder="1"/>
    <xf numFmtId="44" fontId="0" fillId="0" borderId="3" xfId="0" applyNumberFormat="1" applyBorder="1"/>
    <xf numFmtId="9" fontId="0" fillId="0" borderId="2" xfId="1" applyFont="1" applyBorder="1"/>
    <xf numFmtId="9" fontId="0" fillId="0" borderId="5" xfId="1" applyFont="1" applyBorder="1"/>
    <xf numFmtId="0" fontId="4" fillId="4" borderId="7" xfId="0" applyFont="1" applyFill="1" applyBorder="1"/>
    <xf numFmtId="0" fontId="4" fillId="4" borderId="8" xfId="0" applyFont="1" applyFill="1" applyBorder="1"/>
    <xf numFmtId="9" fontId="4" fillId="4" borderId="8" xfId="1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0" fontId="4" fillId="4" borderId="7" xfId="0" quotePrefix="1" applyFont="1" applyFill="1" applyBorder="1"/>
    <xf numFmtId="9" fontId="4" fillId="4" borderId="9" xfId="0" applyNumberFormat="1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9" fontId="0" fillId="0" borderId="0" xfId="1" applyFont="1" applyBorder="1"/>
    <xf numFmtId="9" fontId="0" fillId="0" borderId="2" xfId="1" quotePrefix="1" applyFont="1" applyBorder="1" applyAlignment="1">
      <alignment horizontal="right"/>
    </xf>
    <xf numFmtId="9" fontId="0" fillId="0" borderId="0" xfId="1" quotePrefix="1" applyFont="1" applyBorder="1" applyAlignment="1">
      <alignment horizontal="right"/>
    </xf>
    <xf numFmtId="9" fontId="0" fillId="0" borderId="5" xfId="1" quotePrefix="1" applyFont="1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0" fillId="0" borderId="10" xfId="0" applyBorder="1"/>
    <xf numFmtId="0" fontId="0" fillId="0" borderId="2" xfId="0" applyBorder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0" fillId="0" borderId="5" xfId="0" applyBorder="1" applyAlignment="1">
      <alignment horizontal="left" vertical="center" indent="5"/>
    </xf>
    <xf numFmtId="44" fontId="4" fillId="0" borderId="9" xfId="0" applyNumberFormat="1" applyFont="1" applyBorder="1" applyAlignment="1">
      <alignment horizontal="center"/>
    </xf>
    <xf numFmtId="0" fontId="0" fillId="4" borderId="5" xfId="0" applyFill="1" applyBorder="1" applyAlignment="1">
      <alignment horizontal="center"/>
    </xf>
    <xf numFmtId="44" fontId="4" fillId="4" borderId="6" xfId="0" applyNumberFormat="1" applyFont="1" applyFill="1" applyBorder="1"/>
    <xf numFmtId="9" fontId="0" fillId="0" borderId="0" xfId="0" applyNumberFormat="1"/>
    <xf numFmtId="9" fontId="4" fillId="4" borderId="8" xfId="1" applyFont="1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44" fontId="4" fillId="0" borderId="3" xfId="0" applyNumberFormat="1" applyFont="1" applyBorder="1"/>
    <xf numFmtId="9" fontId="4" fillId="0" borderId="2" xfId="1" applyFont="1" applyFill="1" applyBorder="1" applyAlignment="1">
      <alignment horizontal="center"/>
    </xf>
    <xf numFmtId="9" fontId="4" fillId="0" borderId="0" xfId="1" applyFont="1" applyFill="1" applyBorder="1" applyAlignment="1">
      <alignment horizontal="center"/>
    </xf>
    <xf numFmtId="44" fontId="4" fillId="0" borderId="11" xfId="0" applyNumberFormat="1" applyFont="1" applyBorder="1"/>
    <xf numFmtId="9" fontId="4" fillId="0" borderId="5" xfId="1" applyFont="1" applyFill="1" applyBorder="1" applyAlignment="1">
      <alignment horizontal="center"/>
    </xf>
    <xf numFmtId="44" fontId="4" fillId="0" borderId="9" xfId="0" applyNumberFormat="1" applyFont="1" applyBorder="1"/>
    <xf numFmtId="9" fontId="1" fillId="0" borderId="5" xfId="1" applyFont="1" applyFill="1" applyBorder="1" applyAlignment="1">
      <alignment horizontal="center"/>
    </xf>
    <xf numFmtId="44" fontId="0" fillId="0" borderId="5" xfId="0" applyNumberFormat="1" applyBorder="1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8" xfId="0" quotePrefix="1" applyFont="1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5" xfId="0" applyNumberFormat="1" applyBorder="1"/>
    <xf numFmtId="0" fontId="4" fillId="0" borderId="1" xfId="0" applyFont="1" applyBorder="1"/>
    <xf numFmtId="0" fontId="4" fillId="0" borderId="2" xfId="0" applyFont="1" applyBorder="1"/>
    <xf numFmtId="9" fontId="4" fillId="0" borderId="2" xfId="0" applyNumberFormat="1" applyFont="1" applyBorder="1"/>
  </cellXfs>
  <cellStyles count="5">
    <cellStyle name="Bad" xfId="3" builtinId="27"/>
    <cellStyle name="Good" xfId="2" builtinId="26"/>
    <cellStyle name="Hyperlink" xfId="4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perty24.com/to-rent/lorraine/gqeberha/eastern-cape/8324/116875354" TargetMode="External"/><Relationship Id="rId2" Type="http://schemas.openxmlformats.org/officeDocument/2006/relationships/hyperlink" Target="https://www.property24.com/to-rent/walmer/gqeberha/eastern-cape/8341/116875966" TargetMode="External"/><Relationship Id="rId1" Type="http://schemas.openxmlformats.org/officeDocument/2006/relationships/hyperlink" Target="https://www.property24.com/to-rent/pinelands/gqeberha/eastern-cape/6933/11153568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perty24.com/to-rent/lorraine/gqeberha/eastern-cape/8324/116875354" TargetMode="External"/><Relationship Id="rId2" Type="http://schemas.openxmlformats.org/officeDocument/2006/relationships/hyperlink" Target="https://www.property24.com/to-rent/walmer/gqeberha/eastern-cape/8341/116875966" TargetMode="External"/><Relationship Id="rId1" Type="http://schemas.openxmlformats.org/officeDocument/2006/relationships/hyperlink" Target="https://www.property24.com/to-rent/pinelands/gqeberha/eastern-cape/6933/111535688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perty24.com/for-sale/walmer/gqeberha/eastern-cape/8341/116936751" TargetMode="External"/><Relationship Id="rId2" Type="http://schemas.openxmlformats.org/officeDocument/2006/relationships/hyperlink" Target="https://www.property24.com/apartments-for-sale/walmer/gqeberha/eastern-cape/8341" TargetMode="External"/><Relationship Id="rId1" Type="http://schemas.openxmlformats.org/officeDocument/2006/relationships/hyperlink" Target="https://www.property24.com/for-sale/pinelands/gqeberha/eastern-cape/6933/116879393" TargetMode="External"/><Relationship Id="rId4" Type="http://schemas.openxmlformats.org/officeDocument/2006/relationships/hyperlink" Target="https://www.property24.com/for-sale/walmer/gqeberha/eastern-cape/8341/114736439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perty24.com/for-sale/walmer/gqeberha/eastern-cape/8341/116936751" TargetMode="External"/><Relationship Id="rId2" Type="http://schemas.openxmlformats.org/officeDocument/2006/relationships/hyperlink" Target="https://www.property24.com/apartments-for-sale/walmer/gqeberha/eastern-cape/8341" TargetMode="External"/><Relationship Id="rId1" Type="http://schemas.openxmlformats.org/officeDocument/2006/relationships/hyperlink" Target="https://www.property24.com/for-sale/pinelands/gqeberha/eastern-cape/6933/116879393" TargetMode="External"/><Relationship Id="rId4" Type="http://schemas.openxmlformats.org/officeDocument/2006/relationships/hyperlink" Target="https://www.property24.com/for-sale/walmer/gqeberha/eastern-cape/8341/114736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E512-4C47-4BF2-BB5E-07F96E1B01D4}">
  <dimension ref="B1:L53"/>
  <sheetViews>
    <sheetView topLeftCell="A25" workbookViewId="0">
      <selection activeCell="G51" sqref="G51"/>
    </sheetView>
  </sheetViews>
  <sheetFormatPr defaultRowHeight="15" x14ac:dyDescent="0.25"/>
  <cols>
    <col min="1" max="1" width="2.7109375" customWidth="1"/>
    <col min="2" max="2" width="45.5703125" bestFit="1" customWidth="1"/>
    <col min="3" max="3" width="11.42578125" customWidth="1"/>
    <col min="4" max="4" width="5.7109375" customWidth="1"/>
    <col min="5" max="5" width="15.140625" bestFit="1" customWidth="1"/>
    <col min="6" max="6" width="3.140625" customWidth="1"/>
    <col min="7" max="7" width="44.7109375" customWidth="1"/>
    <col min="8" max="8" width="16" customWidth="1"/>
    <col min="10" max="10" width="17.5703125" customWidth="1"/>
    <col min="11" max="11" width="77.85546875" bestFit="1" customWidth="1"/>
    <col min="12" max="12" width="21.140625" customWidth="1"/>
  </cols>
  <sheetData>
    <row r="1" spans="2:12" x14ac:dyDescent="0.25">
      <c r="E1" s="7"/>
    </row>
    <row r="2" spans="2:12" x14ac:dyDescent="0.25">
      <c r="B2" s="2" t="s">
        <v>1</v>
      </c>
      <c r="C2" s="3"/>
      <c r="D2" s="3"/>
      <c r="E2" s="14">
        <v>2710</v>
      </c>
      <c r="G2" s="17" t="s">
        <v>18</v>
      </c>
      <c r="H2" s="18" t="s">
        <v>16</v>
      </c>
      <c r="I2" s="17" t="s">
        <v>15</v>
      </c>
      <c r="J2" s="19" t="s">
        <v>0</v>
      </c>
      <c r="K2" s="17" t="s">
        <v>17</v>
      </c>
      <c r="L2" s="17" t="s">
        <v>35</v>
      </c>
    </row>
    <row r="3" spans="2:12" x14ac:dyDescent="0.25">
      <c r="B3" s="4" t="s">
        <v>7</v>
      </c>
      <c r="C3" s="5"/>
      <c r="D3" s="5"/>
      <c r="E3" s="13">
        <f>E4/E2</f>
        <v>1497.7398523985239</v>
      </c>
      <c r="G3" t="s">
        <v>33</v>
      </c>
      <c r="H3" s="7">
        <f>10450</f>
        <v>10450</v>
      </c>
      <c r="I3">
        <v>74</v>
      </c>
      <c r="J3" s="8">
        <f>H3/I3</f>
        <v>141.21621621621622</v>
      </c>
      <c r="K3" s="20" t="s">
        <v>32</v>
      </c>
      <c r="L3" t="s">
        <v>36</v>
      </c>
    </row>
    <row r="4" spans="2:12" x14ac:dyDescent="0.25">
      <c r="B4" s="39" t="s">
        <v>2</v>
      </c>
      <c r="C4" s="57" t="s">
        <v>6</v>
      </c>
      <c r="D4" s="40"/>
      <c r="E4" s="58">
        <v>4058875</v>
      </c>
      <c r="G4" t="s">
        <v>38</v>
      </c>
      <c r="H4" s="7">
        <v>7950</v>
      </c>
      <c r="I4">
        <v>55</v>
      </c>
      <c r="J4" s="8">
        <f>H4/I4</f>
        <v>144.54545454545453</v>
      </c>
      <c r="K4" s="20" t="s">
        <v>37</v>
      </c>
      <c r="L4" s="1" t="s">
        <v>59</v>
      </c>
    </row>
    <row r="5" spans="2:12" x14ac:dyDescent="0.25">
      <c r="B5" s="1"/>
      <c r="C5" s="1"/>
      <c r="D5" s="1"/>
      <c r="E5" s="7"/>
      <c r="G5" t="s">
        <v>75</v>
      </c>
      <c r="H5" s="7">
        <v>11900</v>
      </c>
      <c r="I5">
        <v>58</v>
      </c>
      <c r="J5" s="8">
        <f>H5/I5</f>
        <v>205.17241379310346</v>
      </c>
      <c r="K5" s="20" t="s">
        <v>76</v>
      </c>
      <c r="L5" s="1" t="s">
        <v>59</v>
      </c>
    </row>
    <row r="6" spans="2:12" x14ac:dyDescent="0.25">
      <c r="B6" s="2" t="s">
        <v>3</v>
      </c>
      <c r="C6" s="3"/>
      <c r="D6" s="3"/>
      <c r="E6" s="14">
        <v>950</v>
      </c>
      <c r="H6" s="7"/>
      <c r="J6" s="8"/>
      <c r="K6" s="20"/>
      <c r="L6" s="1"/>
    </row>
    <row r="7" spans="2:12" x14ac:dyDescent="0.25">
      <c r="B7" s="4" t="s">
        <v>4</v>
      </c>
      <c r="C7" s="22" t="s">
        <v>6</v>
      </c>
      <c r="D7" s="5"/>
      <c r="E7" s="13">
        <f>AVERAGE(15000,16000)/1.15</f>
        <v>13478.260869565218</v>
      </c>
      <c r="H7" s="7"/>
      <c r="J7" s="8"/>
      <c r="K7" s="20"/>
      <c r="L7" s="1"/>
    </row>
    <row r="8" spans="2:12" x14ac:dyDescent="0.25">
      <c r="B8" s="12" t="s">
        <v>30</v>
      </c>
      <c r="C8" s="6"/>
      <c r="D8" s="6"/>
      <c r="E8" s="56" t="s">
        <v>40</v>
      </c>
      <c r="L8" s="1"/>
    </row>
    <row r="9" spans="2:12" x14ac:dyDescent="0.25">
      <c r="B9" s="36" t="s">
        <v>5</v>
      </c>
      <c r="C9" s="37"/>
      <c r="D9" s="37"/>
      <c r="E9" s="32">
        <f>E6*E7</f>
        <v>12804347.826086957</v>
      </c>
    </row>
    <row r="10" spans="2:12" x14ac:dyDescent="0.25">
      <c r="B10" s="1"/>
      <c r="C10" s="1"/>
      <c r="D10" s="1"/>
      <c r="E10" s="8"/>
      <c r="H10" s="7"/>
      <c r="J10" s="8"/>
      <c r="K10" s="20"/>
      <c r="L10" s="1"/>
    </row>
    <row r="11" spans="2:12" x14ac:dyDescent="0.25">
      <c r="B11" s="2" t="s">
        <v>21</v>
      </c>
      <c r="C11" s="3"/>
      <c r="D11" s="34">
        <v>0.05</v>
      </c>
      <c r="E11" s="33">
        <f>E9*D11</f>
        <v>640217.3913043479</v>
      </c>
    </row>
    <row r="12" spans="2:12" x14ac:dyDescent="0.25">
      <c r="B12" s="52" t="s">
        <v>41</v>
      </c>
      <c r="D12" s="44">
        <v>0.02</v>
      </c>
      <c r="E12" s="31">
        <f>E9*D12</f>
        <v>256086.95652173914</v>
      </c>
    </row>
    <row r="13" spans="2:12" x14ac:dyDescent="0.25">
      <c r="B13" s="52" t="s">
        <v>22</v>
      </c>
      <c r="D13" s="44"/>
      <c r="E13" s="31">
        <v>40000</v>
      </c>
    </row>
    <row r="14" spans="2:12" x14ac:dyDescent="0.25">
      <c r="B14" s="4"/>
      <c r="C14" s="5"/>
      <c r="D14" s="44"/>
      <c r="E14" s="13"/>
    </row>
    <row r="15" spans="2:12" x14ac:dyDescent="0.25">
      <c r="B15" s="36" t="s">
        <v>23</v>
      </c>
      <c r="C15" s="37"/>
      <c r="D15" s="38"/>
      <c r="E15" s="32">
        <f>SUM(E11:E13)</f>
        <v>936304.34782608703</v>
      </c>
      <c r="G15" s="59"/>
    </row>
    <row r="16" spans="2:12" x14ac:dyDescent="0.25">
      <c r="B16" s="1"/>
      <c r="C16" s="1"/>
      <c r="D16" s="1"/>
      <c r="E16" s="8"/>
    </row>
    <row r="17" spans="2:5" x14ac:dyDescent="0.25">
      <c r="B17" s="48" t="s">
        <v>24</v>
      </c>
      <c r="C17" s="53"/>
      <c r="D17" s="45" t="s">
        <v>25</v>
      </c>
      <c r="E17" s="33">
        <v>2500</v>
      </c>
    </row>
    <row r="18" spans="2:5" x14ac:dyDescent="0.25">
      <c r="B18" s="49" t="s">
        <v>26</v>
      </c>
      <c r="C18" s="54"/>
      <c r="D18" s="46" t="s">
        <v>25</v>
      </c>
      <c r="E18" s="31">
        <v>232000</v>
      </c>
    </row>
    <row r="19" spans="2:5" x14ac:dyDescent="0.25">
      <c r="B19" s="49" t="s">
        <v>27</v>
      </c>
      <c r="C19" s="54"/>
      <c r="D19" s="46" t="s">
        <v>25</v>
      </c>
      <c r="E19" s="31">
        <v>14500</v>
      </c>
    </row>
    <row r="20" spans="2:5" x14ac:dyDescent="0.25">
      <c r="B20" s="49" t="s">
        <v>28</v>
      </c>
      <c r="C20" s="54"/>
      <c r="D20" s="46" t="s">
        <v>25</v>
      </c>
      <c r="E20" s="31">
        <v>60000</v>
      </c>
    </row>
    <row r="21" spans="2:5" x14ac:dyDescent="0.25">
      <c r="B21" s="49" t="s">
        <v>39</v>
      </c>
      <c r="C21" s="54"/>
      <c r="D21" s="46" t="s">
        <v>25</v>
      </c>
      <c r="E21" s="31">
        <v>30000</v>
      </c>
    </row>
    <row r="22" spans="2:5" x14ac:dyDescent="0.25">
      <c r="B22" s="50" t="s">
        <v>34</v>
      </c>
      <c r="C22" s="55"/>
      <c r="D22" s="47" t="s">
        <v>25</v>
      </c>
      <c r="E22" s="13">
        <v>40000</v>
      </c>
    </row>
    <row r="23" spans="2:5" x14ac:dyDescent="0.25">
      <c r="B23" s="51" t="s">
        <v>29</v>
      </c>
      <c r="C23" s="37"/>
      <c r="D23" s="38"/>
      <c r="E23" s="32">
        <f>SUM(E17:E22)</f>
        <v>379000</v>
      </c>
    </row>
    <row r="24" spans="2:5" x14ac:dyDescent="0.25">
      <c r="B24" s="1"/>
      <c r="C24" s="1"/>
      <c r="D24" s="1"/>
      <c r="E24" s="8"/>
    </row>
    <row r="25" spans="2:5" x14ac:dyDescent="0.25">
      <c r="B25" s="2" t="s">
        <v>2</v>
      </c>
      <c r="C25" s="3"/>
      <c r="D25" s="34"/>
      <c r="E25" s="33">
        <f>E4</f>
        <v>4058875</v>
      </c>
    </row>
    <row r="26" spans="2:5" x14ac:dyDescent="0.25">
      <c r="B26" s="52" t="s">
        <v>5</v>
      </c>
      <c r="D26" s="44"/>
      <c r="E26" s="31">
        <f>E9</f>
        <v>12804347.826086957</v>
      </c>
    </row>
    <row r="27" spans="2:5" x14ac:dyDescent="0.25">
      <c r="B27" s="52" t="s">
        <v>23</v>
      </c>
      <c r="D27" s="44"/>
      <c r="E27" s="31">
        <f>E15</f>
        <v>936304.34782608703</v>
      </c>
    </row>
    <row r="28" spans="2:5" x14ac:dyDescent="0.25">
      <c r="B28" s="4" t="s">
        <v>29</v>
      </c>
      <c r="C28" s="5"/>
      <c r="D28" s="35"/>
      <c r="E28" s="13">
        <f>E23</f>
        <v>379000</v>
      </c>
    </row>
    <row r="29" spans="2:5" x14ac:dyDescent="0.25">
      <c r="B29" s="36" t="s">
        <v>31</v>
      </c>
      <c r="C29" s="37"/>
      <c r="D29" s="37"/>
      <c r="E29" s="32">
        <f>SUM(E25:E28)</f>
        <v>18178527.173913043</v>
      </c>
    </row>
    <row r="30" spans="2:5" x14ac:dyDescent="0.25">
      <c r="B30" s="1"/>
      <c r="C30" s="1"/>
      <c r="D30" s="1"/>
      <c r="E30" s="8"/>
    </row>
    <row r="31" spans="2:5" x14ac:dyDescent="0.25">
      <c r="B31" s="36" t="s">
        <v>42</v>
      </c>
      <c r="C31" s="37">
        <f>E6</f>
        <v>950</v>
      </c>
      <c r="D31" s="37" t="s">
        <v>43</v>
      </c>
      <c r="E31" s="32">
        <f>E29/C31</f>
        <v>19135.29176201373</v>
      </c>
    </row>
    <row r="32" spans="2:5" x14ac:dyDescent="0.25">
      <c r="B32" s="1"/>
      <c r="C32" s="1"/>
      <c r="D32" s="1"/>
      <c r="E32" s="8"/>
    </row>
    <row r="33" spans="2:7" x14ac:dyDescent="0.25">
      <c r="B33" s="2" t="s">
        <v>20</v>
      </c>
      <c r="C33" s="3"/>
      <c r="D33" s="3"/>
      <c r="E33" s="21">
        <v>0.08</v>
      </c>
    </row>
    <row r="34" spans="2:7" x14ac:dyDescent="0.25">
      <c r="B34" s="36" t="s">
        <v>8</v>
      </c>
      <c r="C34" s="37"/>
      <c r="D34" s="37"/>
      <c r="E34" s="32">
        <f>E29*E33</f>
        <v>1454282.1739130435</v>
      </c>
    </row>
    <row r="36" spans="2:7" x14ac:dyDescent="0.25">
      <c r="B36" s="12" t="s">
        <v>9</v>
      </c>
      <c r="C36" s="6"/>
      <c r="D36" s="6"/>
      <c r="E36" s="15"/>
    </row>
    <row r="37" spans="2:7" x14ac:dyDescent="0.25">
      <c r="B37" s="41" t="s">
        <v>10</v>
      </c>
      <c r="C37" s="37"/>
      <c r="D37" s="37"/>
      <c r="E37" s="42">
        <v>0.15</v>
      </c>
    </row>
    <row r="38" spans="2:7" x14ac:dyDescent="0.25">
      <c r="G38" s="7"/>
    </row>
    <row r="39" spans="2:7" x14ac:dyDescent="0.25">
      <c r="B39" s="2" t="s">
        <v>11</v>
      </c>
      <c r="C39" s="3"/>
      <c r="D39" s="3"/>
      <c r="E39" s="16">
        <f>1-E37</f>
        <v>0.85</v>
      </c>
      <c r="G39" s="7"/>
    </row>
    <row r="40" spans="2:7" x14ac:dyDescent="0.25">
      <c r="B40" s="9" t="s">
        <v>8</v>
      </c>
      <c r="C40" s="10"/>
      <c r="D40" s="10"/>
      <c r="E40" s="11">
        <f>E34</f>
        <v>1454282.1739130435</v>
      </c>
      <c r="G40" s="7"/>
    </row>
    <row r="41" spans="2:7" x14ac:dyDescent="0.25">
      <c r="B41" s="36" t="s">
        <v>12</v>
      </c>
      <c r="C41" s="37"/>
      <c r="D41" s="37"/>
      <c r="E41" s="32">
        <f>E40/E39</f>
        <v>1710920.2046035805</v>
      </c>
    </row>
    <row r="43" spans="2:7" x14ac:dyDescent="0.25">
      <c r="B43" s="36" t="s">
        <v>13</v>
      </c>
      <c r="C43" s="37"/>
      <c r="D43" s="43"/>
      <c r="E43" s="32">
        <f>E41/12</f>
        <v>142576.68371696505</v>
      </c>
    </row>
    <row r="44" spans="2:7" x14ac:dyDescent="0.25">
      <c r="B44" s="1"/>
      <c r="E44" s="7"/>
    </row>
    <row r="45" spans="2:7" x14ac:dyDescent="0.25">
      <c r="B45" s="28" t="s">
        <v>14</v>
      </c>
      <c r="C45" s="30" t="s">
        <v>6</v>
      </c>
      <c r="D45" s="29"/>
      <c r="E45" s="23">
        <f>E43/E6</f>
        <v>150.08071970206848</v>
      </c>
    </row>
    <row r="46" spans="2:7" x14ac:dyDescent="0.25">
      <c r="B46" s="1"/>
      <c r="E46" s="7"/>
    </row>
    <row r="47" spans="2:7" x14ac:dyDescent="0.25">
      <c r="B47" s="24" t="s">
        <v>19</v>
      </c>
      <c r="C47" s="26" t="s">
        <v>6</v>
      </c>
      <c r="D47" s="25"/>
      <c r="E47" s="27">
        <f>AVERAGE(J3:J7)</f>
        <v>163.64469485159142</v>
      </c>
    </row>
    <row r="49" spans="2:9" x14ac:dyDescent="0.25">
      <c r="B49" s="36" t="s">
        <v>45</v>
      </c>
      <c r="C49" s="61" t="s">
        <v>44</v>
      </c>
      <c r="D49" s="61" t="s">
        <v>43</v>
      </c>
      <c r="E49" s="62"/>
    </row>
    <row r="50" spans="2:9" x14ac:dyDescent="0.25">
      <c r="B50" s="2" t="s">
        <v>60</v>
      </c>
      <c r="C50" s="3">
        <v>6</v>
      </c>
      <c r="D50" s="3">
        <v>55</v>
      </c>
      <c r="E50" s="63">
        <f>$E$45*D50</f>
        <v>8254.4395836137664</v>
      </c>
      <c r="H50" s="7">
        <f>E50*C50</f>
        <v>49526.637501682599</v>
      </c>
      <c r="I50" s="52">
        <f>D50*C50</f>
        <v>330</v>
      </c>
    </row>
    <row r="51" spans="2:9" x14ac:dyDescent="0.25">
      <c r="B51" s="52" t="s">
        <v>62</v>
      </c>
      <c r="C51">
        <v>2</v>
      </c>
      <c r="D51">
        <v>40</v>
      </c>
      <c r="E51" s="66">
        <f>$E$45*D51</f>
        <v>6003.2287880827389</v>
      </c>
      <c r="H51" s="7">
        <f>E51*C51</f>
        <v>12006.457576165478</v>
      </c>
      <c r="I51" s="52">
        <f>D51*C51</f>
        <v>80</v>
      </c>
    </row>
    <row r="52" spans="2:9" x14ac:dyDescent="0.25">
      <c r="B52" s="4" t="s">
        <v>61</v>
      </c>
      <c r="C52" s="5">
        <v>4</v>
      </c>
      <c r="D52" s="5">
        <v>135</v>
      </c>
      <c r="E52" s="11">
        <f>$E$45*D52</f>
        <v>20260.897159779244</v>
      </c>
      <c r="H52" s="70">
        <f>E52*C52</f>
        <v>81043.588639116977</v>
      </c>
      <c r="I52" s="4">
        <f>D52*C52</f>
        <v>540</v>
      </c>
    </row>
    <row r="53" spans="2:9" x14ac:dyDescent="0.25">
      <c r="H53" s="7">
        <f>SUM(H50:H52)</f>
        <v>142576.68371696505</v>
      </c>
      <c r="I53" s="52">
        <f>SUM(I50:I52)</f>
        <v>950</v>
      </c>
    </row>
  </sheetData>
  <hyperlinks>
    <hyperlink ref="K3" r:id="rId1" xr:uid="{5A7FC93F-0135-4CCA-A92E-E5AD10BCB641}"/>
    <hyperlink ref="K4" r:id="rId2" xr:uid="{DD830F09-29C0-4484-953B-6326C7C5A720}"/>
    <hyperlink ref="K5" r:id="rId3" xr:uid="{2F6B241B-3268-4C06-9D2A-B4D28AD446CD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202B7-7BDA-402D-B7D4-F8DF5E7D4978}">
  <dimension ref="B1:M53"/>
  <sheetViews>
    <sheetView tabSelected="1" workbookViewId="0">
      <selection activeCell="F7" sqref="F7"/>
    </sheetView>
  </sheetViews>
  <sheetFormatPr defaultRowHeight="15" x14ac:dyDescent="0.25"/>
  <cols>
    <col min="1" max="1" width="2.7109375" customWidth="1"/>
    <col min="2" max="2" width="44.5703125" bestFit="1" customWidth="1"/>
    <col min="3" max="3" width="11.28515625" customWidth="1"/>
    <col min="4" max="4" width="11.42578125" customWidth="1"/>
    <col min="5" max="5" width="5.7109375" customWidth="1"/>
    <col min="6" max="6" width="15.140625" bestFit="1" customWidth="1"/>
    <col min="7" max="7" width="3.140625" customWidth="1"/>
    <col min="8" max="8" width="43.28515625" customWidth="1"/>
    <col min="9" max="9" width="16" customWidth="1"/>
    <col min="11" max="11" width="17.5703125" customWidth="1"/>
    <col min="12" max="12" width="77.85546875" bestFit="1" customWidth="1"/>
    <col min="13" max="13" width="21.140625" customWidth="1"/>
  </cols>
  <sheetData>
    <row r="1" spans="2:13" x14ac:dyDescent="0.25">
      <c r="F1" s="7"/>
    </row>
    <row r="2" spans="2:13" x14ac:dyDescent="0.25">
      <c r="B2" s="2" t="s">
        <v>1</v>
      </c>
      <c r="C2" s="3"/>
      <c r="D2" s="3"/>
      <c r="E2" s="3"/>
      <c r="F2" s="14">
        <v>2710</v>
      </c>
      <c r="H2" s="17" t="s">
        <v>18</v>
      </c>
      <c r="I2" s="18" t="s">
        <v>16</v>
      </c>
      <c r="J2" s="17" t="s">
        <v>15</v>
      </c>
      <c r="K2" s="19" t="s">
        <v>0</v>
      </c>
      <c r="L2" s="17" t="s">
        <v>17</v>
      </c>
      <c r="M2" s="17" t="s">
        <v>35</v>
      </c>
    </row>
    <row r="3" spans="2:13" x14ac:dyDescent="0.25">
      <c r="B3" s="4" t="s">
        <v>7</v>
      </c>
      <c r="C3" s="5"/>
      <c r="D3" s="5"/>
      <c r="E3" s="5"/>
      <c r="F3" s="13">
        <f>F4/F2</f>
        <v>1497.7398523985239</v>
      </c>
      <c r="H3" t="s">
        <v>33</v>
      </c>
      <c r="I3" s="7">
        <f>10450</f>
        <v>10450</v>
      </c>
      <c r="J3">
        <v>74</v>
      </c>
      <c r="K3" s="8">
        <f>I3/J3</f>
        <v>141.21621621621622</v>
      </c>
      <c r="L3" s="20" t="s">
        <v>32</v>
      </c>
      <c r="M3" t="s">
        <v>36</v>
      </c>
    </row>
    <row r="4" spans="2:13" x14ac:dyDescent="0.25">
      <c r="B4" s="39" t="s">
        <v>2</v>
      </c>
      <c r="C4" s="40"/>
      <c r="D4" s="57" t="s">
        <v>6</v>
      </c>
      <c r="E4" s="40"/>
      <c r="F4" s="58">
        <v>4058875</v>
      </c>
      <c r="H4" t="s">
        <v>38</v>
      </c>
      <c r="I4" s="7">
        <v>7950</v>
      </c>
      <c r="J4">
        <v>55</v>
      </c>
      <c r="K4" s="8">
        <f>I4/J4</f>
        <v>144.54545454545453</v>
      </c>
      <c r="L4" s="20" t="s">
        <v>37</v>
      </c>
      <c r="M4" s="1" t="s">
        <v>59</v>
      </c>
    </row>
    <row r="5" spans="2:13" x14ac:dyDescent="0.25">
      <c r="B5" s="1"/>
      <c r="C5" s="1"/>
      <c r="D5" s="1"/>
      <c r="E5" s="1"/>
      <c r="F5" s="7"/>
      <c r="H5" t="s">
        <v>75</v>
      </c>
      <c r="I5" s="7">
        <v>11900</v>
      </c>
      <c r="J5">
        <v>58</v>
      </c>
      <c r="K5" s="8">
        <f>I5/J5</f>
        <v>205.17241379310346</v>
      </c>
      <c r="L5" s="20" t="s">
        <v>76</v>
      </c>
      <c r="M5" s="1" t="s">
        <v>59</v>
      </c>
    </row>
    <row r="6" spans="2:13" x14ac:dyDescent="0.25">
      <c r="B6" s="2" t="s">
        <v>3</v>
      </c>
      <c r="C6" s="3"/>
      <c r="D6" s="3"/>
      <c r="E6" s="3"/>
      <c r="F6" s="14">
        <v>928</v>
      </c>
      <c r="I6" s="7"/>
      <c r="K6" s="8"/>
      <c r="L6" s="20"/>
      <c r="M6" s="1"/>
    </row>
    <row r="7" spans="2:13" x14ac:dyDescent="0.25">
      <c r="B7" s="4" t="s">
        <v>4</v>
      </c>
      <c r="C7" s="5"/>
      <c r="D7" s="22" t="s">
        <v>6</v>
      </c>
      <c r="E7" s="5"/>
      <c r="F7" s="13">
        <f>AVERAGE(15000,16000)/1.15</f>
        <v>13478.260869565218</v>
      </c>
      <c r="I7" s="7"/>
      <c r="K7" s="8"/>
      <c r="L7" s="20"/>
      <c r="M7" s="1"/>
    </row>
    <row r="8" spans="2:13" x14ac:dyDescent="0.25">
      <c r="B8" s="12" t="s">
        <v>30</v>
      </c>
      <c r="C8" s="6"/>
      <c r="D8" s="6"/>
      <c r="E8" s="6"/>
      <c r="F8" s="56" t="s">
        <v>40</v>
      </c>
      <c r="M8" s="1"/>
    </row>
    <row r="9" spans="2:13" x14ac:dyDescent="0.25">
      <c r="B9" s="36" t="s">
        <v>5</v>
      </c>
      <c r="C9" s="37"/>
      <c r="D9" s="37"/>
      <c r="E9" s="37"/>
      <c r="F9" s="32">
        <f>F6*F7</f>
        <v>12507826.086956521</v>
      </c>
    </row>
    <row r="10" spans="2:13" x14ac:dyDescent="0.25">
      <c r="B10" s="1"/>
      <c r="C10" s="1"/>
      <c r="D10" s="1"/>
      <c r="E10" s="1"/>
      <c r="F10" s="8"/>
    </row>
    <row r="11" spans="2:13" x14ac:dyDescent="0.25">
      <c r="B11" s="2" t="s">
        <v>21</v>
      </c>
      <c r="C11" s="3"/>
      <c r="D11" s="3"/>
      <c r="E11" s="34">
        <v>0.05</v>
      </c>
      <c r="F11" s="33">
        <f>F9*E11</f>
        <v>625391.30434782605</v>
      </c>
    </row>
    <row r="12" spans="2:13" x14ac:dyDescent="0.25">
      <c r="B12" s="52" t="s">
        <v>41</v>
      </c>
      <c r="E12" s="44">
        <v>0.02</v>
      </c>
      <c r="F12" s="31">
        <f>F9*E12</f>
        <v>250156.52173913043</v>
      </c>
    </row>
    <row r="13" spans="2:13" x14ac:dyDescent="0.25">
      <c r="B13" s="52" t="s">
        <v>22</v>
      </c>
      <c r="E13" s="44"/>
      <c r="F13" s="31">
        <v>40000</v>
      </c>
    </row>
    <row r="14" spans="2:13" x14ac:dyDescent="0.25">
      <c r="B14" s="4"/>
      <c r="C14" s="5"/>
      <c r="D14" s="5"/>
      <c r="E14" s="44"/>
      <c r="F14" s="13"/>
    </row>
    <row r="15" spans="2:13" x14ac:dyDescent="0.25">
      <c r="B15" s="36" t="s">
        <v>23</v>
      </c>
      <c r="C15" s="37"/>
      <c r="D15" s="37"/>
      <c r="E15" s="38"/>
      <c r="F15" s="32">
        <f>SUM(F11:F13)</f>
        <v>915547.82608695654</v>
      </c>
      <c r="H15" s="59"/>
    </row>
    <row r="16" spans="2:13" x14ac:dyDescent="0.25">
      <c r="B16" s="1"/>
      <c r="C16" s="1"/>
      <c r="D16" s="1"/>
      <c r="E16" s="1"/>
      <c r="F16" s="8"/>
    </row>
    <row r="17" spans="2:6" x14ac:dyDescent="0.25">
      <c r="B17" s="48" t="s">
        <v>24</v>
      </c>
      <c r="C17" s="71"/>
      <c r="D17" s="53"/>
      <c r="E17" s="45" t="s">
        <v>25</v>
      </c>
      <c r="F17" s="33">
        <v>2500</v>
      </c>
    </row>
    <row r="18" spans="2:6" x14ac:dyDescent="0.25">
      <c r="B18" s="49" t="s">
        <v>26</v>
      </c>
      <c r="C18" s="72"/>
      <c r="D18" s="54"/>
      <c r="E18" s="46" t="s">
        <v>25</v>
      </c>
      <c r="F18" s="31">
        <v>232000</v>
      </c>
    </row>
    <row r="19" spans="2:6" x14ac:dyDescent="0.25">
      <c r="B19" s="49" t="s">
        <v>27</v>
      </c>
      <c r="C19" s="72"/>
      <c r="D19" s="54"/>
      <c r="E19" s="46" t="s">
        <v>25</v>
      </c>
      <c r="F19" s="31">
        <v>14500</v>
      </c>
    </row>
    <row r="20" spans="2:6" x14ac:dyDescent="0.25">
      <c r="B20" s="49" t="s">
        <v>28</v>
      </c>
      <c r="C20" s="72"/>
      <c r="D20" s="54"/>
      <c r="E20" s="46" t="s">
        <v>25</v>
      </c>
      <c r="F20" s="31">
        <v>60000</v>
      </c>
    </row>
    <row r="21" spans="2:6" x14ac:dyDescent="0.25">
      <c r="B21" s="49" t="s">
        <v>39</v>
      </c>
      <c r="C21" s="72"/>
      <c r="D21" s="54"/>
      <c r="E21" s="46" t="s">
        <v>25</v>
      </c>
      <c r="F21" s="31">
        <v>30000</v>
      </c>
    </row>
    <row r="22" spans="2:6" x14ac:dyDescent="0.25">
      <c r="B22" s="50" t="s">
        <v>34</v>
      </c>
      <c r="C22" s="73"/>
      <c r="D22" s="55"/>
      <c r="E22" s="47" t="s">
        <v>25</v>
      </c>
      <c r="F22" s="13">
        <v>40000</v>
      </c>
    </row>
    <row r="23" spans="2:6" x14ac:dyDescent="0.25">
      <c r="B23" s="51" t="s">
        <v>29</v>
      </c>
      <c r="C23" s="74"/>
      <c r="D23" s="37"/>
      <c r="E23" s="38"/>
      <c r="F23" s="32">
        <f>SUM(F17:F22)</f>
        <v>379000</v>
      </c>
    </row>
    <row r="24" spans="2:6" x14ac:dyDescent="0.25">
      <c r="B24" s="1"/>
      <c r="C24" s="1"/>
      <c r="D24" s="1"/>
      <c r="E24" s="1"/>
      <c r="F24" s="8"/>
    </row>
    <row r="25" spans="2:6" x14ac:dyDescent="0.25">
      <c r="B25" s="2" t="s">
        <v>2</v>
      </c>
      <c r="C25" s="3"/>
      <c r="D25" s="3"/>
      <c r="E25" s="34"/>
      <c r="F25" s="33">
        <f>F4</f>
        <v>4058875</v>
      </c>
    </row>
    <row r="26" spans="2:6" x14ac:dyDescent="0.25">
      <c r="B26" s="52" t="s">
        <v>5</v>
      </c>
      <c r="E26" s="44"/>
      <c r="F26" s="31">
        <f>F9</f>
        <v>12507826.086956521</v>
      </c>
    </row>
    <row r="27" spans="2:6" x14ac:dyDescent="0.25">
      <c r="B27" s="52" t="s">
        <v>23</v>
      </c>
      <c r="E27" s="44"/>
      <c r="F27" s="31">
        <f>F15</f>
        <v>915547.82608695654</v>
      </c>
    </row>
    <row r="28" spans="2:6" x14ac:dyDescent="0.25">
      <c r="B28" s="4" t="s">
        <v>29</v>
      </c>
      <c r="C28" s="5"/>
      <c r="D28" s="5"/>
      <c r="E28" s="35"/>
      <c r="F28" s="13">
        <f>F23</f>
        <v>379000</v>
      </c>
    </row>
    <row r="29" spans="2:6" x14ac:dyDescent="0.25">
      <c r="B29" s="36" t="s">
        <v>31</v>
      </c>
      <c r="C29" s="37"/>
      <c r="D29" s="37"/>
      <c r="E29" s="37"/>
      <c r="F29" s="32">
        <f>SUM(F25:F28)</f>
        <v>17861248.913043477</v>
      </c>
    </row>
    <row r="30" spans="2:6" x14ac:dyDescent="0.25">
      <c r="B30" s="1"/>
      <c r="C30" s="1"/>
      <c r="D30" s="1"/>
      <c r="E30" s="1"/>
      <c r="F30" s="8"/>
    </row>
    <row r="31" spans="2:6" x14ac:dyDescent="0.25">
      <c r="B31" s="36" t="s">
        <v>42</v>
      </c>
      <c r="C31" s="37"/>
      <c r="D31" s="37">
        <f>F6</f>
        <v>928</v>
      </c>
      <c r="E31" s="37" t="s">
        <v>43</v>
      </c>
      <c r="F31" s="32">
        <f>F29/D31</f>
        <v>19247.035466641679</v>
      </c>
    </row>
    <row r="32" spans="2:6" x14ac:dyDescent="0.25">
      <c r="B32" s="1"/>
      <c r="C32" s="1"/>
      <c r="D32" s="1"/>
      <c r="E32" s="1"/>
      <c r="F32" s="8"/>
    </row>
    <row r="33" spans="2:8" x14ac:dyDescent="0.25">
      <c r="B33" s="2" t="s">
        <v>20</v>
      </c>
      <c r="C33" s="3"/>
      <c r="D33" s="3"/>
      <c r="E33" s="3"/>
      <c r="F33" s="21">
        <v>0.08</v>
      </c>
    </row>
    <row r="34" spans="2:8" x14ac:dyDescent="0.25">
      <c r="B34" s="36" t="s">
        <v>8</v>
      </c>
      <c r="C34" s="37"/>
      <c r="D34" s="37"/>
      <c r="E34" s="37"/>
      <c r="F34" s="32">
        <f>F29*F33</f>
        <v>1428899.9130434783</v>
      </c>
    </row>
    <row r="36" spans="2:8" x14ac:dyDescent="0.25">
      <c r="B36" s="12" t="s">
        <v>9</v>
      </c>
      <c r="C36" s="6"/>
      <c r="D36" s="6"/>
      <c r="E36" s="6"/>
      <c r="F36" s="15"/>
    </row>
    <row r="37" spans="2:8" x14ac:dyDescent="0.25">
      <c r="B37" s="41" t="s">
        <v>10</v>
      </c>
      <c r="C37" s="75"/>
      <c r="D37" s="37"/>
      <c r="E37" s="37"/>
      <c r="F37" s="42">
        <v>0.15</v>
      </c>
    </row>
    <row r="38" spans="2:8" x14ac:dyDescent="0.25">
      <c r="H38" s="7"/>
    </row>
    <row r="39" spans="2:8" x14ac:dyDescent="0.25">
      <c r="B39" s="2" t="s">
        <v>11</v>
      </c>
      <c r="C39" s="3"/>
      <c r="D39" s="3"/>
      <c r="E39" s="3"/>
      <c r="F39" s="16">
        <f>1-F37</f>
        <v>0.85</v>
      </c>
      <c r="H39" s="7"/>
    </row>
    <row r="40" spans="2:8" x14ac:dyDescent="0.25">
      <c r="B40" s="9" t="s">
        <v>8</v>
      </c>
      <c r="C40" s="10"/>
      <c r="D40" s="10"/>
      <c r="E40" s="10"/>
      <c r="F40" s="11">
        <f>F34</f>
        <v>1428899.9130434783</v>
      </c>
      <c r="H40" s="7"/>
    </row>
    <row r="41" spans="2:8" x14ac:dyDescent="0.25">
      <c r="B41" s="36" t="s">
        <v>12</v>
      </c>
      <c r="C41" s="37"/>
      <c r="D41" s="37"/>
      <c r="E41" s="37"/>
      <c r="F41" s="32">
        <f>F40/F39</f>
        <v>1681058.7212276214</v>
      </c>
    </row>
    <row r="43" spans="2:8" x14ac:dyDescent="0.25">
      <c r="B43" s="36" t="s">
        <v>13</v>
      </c>
      <c r="C43" s="37"/>
      <c r="D43" s="37"/>
      <c r="E43" s="43"/>
      <c r="F43" s="32">
        <f>F41/12</f>
        <v>140088.22676896845</v>
      </c>
    </row>
    <row r="44" spans="2:8" x14ac:dyDescent="0.25">
      <c r="B44" s="1"/>
      <c r="C44" s="1"/>
      <c r="F44" s="7"/>
    </row>
    <row r="45" spans="2:8" x14ac:dyDescent="0.25">
      <c r="B45" s="28" t="s">
        <v>66</v>
      </c>
      <c r="C45" s="29"/>
      <c r="D45" s="30" t="s">
        <v>6</v>
      </c>
      <c r="E45" s="29"/>
      <c r="F45" s="23">
        <f>F43/F6</f>
        <v>150.95714091483669</v>
      </c>
    </row>
    <row r="46" spans="2:8" x14ac:dyDescent="0.25">
      <c r="B46" s="1"/>
      <c r="C46" s="1"/>
      <c r="F46" s="7"/>
    </row>
    <row r="47" spans="2:8" x14ac:dyDescent="0.25">
      <c r="B47" s="24" t="s">
        <v>19</v>
      </c>
      <c r="C47" s="25"/>
      <c r="D47" s="26" t="s">
        <v>6</v>
      </c>
      <c r="E47" s="25"/>
      <c r="F47" s="27">
        <f>AVERAGE(K3:K7)</f>
        <v>163.64469485159142</v>
      </c>
    </row>
    <row r="49" spans="2:9" x14ac:dyDescent="0.25">
      <c r="B49" s="12" t="s">
        <v>67</v>
      </c>
      <c r="C49" s="76" t="s">
        <v>68</v>
      </c>
      <c r="D49" s="76" t="s">
        <v>69</v>
      </c>
      <c r="E49" s="76" t="s">
        <v>70</v>
      </c>
      <c r="F49" s="77" t="s">
        <v>71</v>
      </c>
    </row>
    <row r="50" spans="2:9" x14ac:dyDescent="0.25">
      <c r="B50" s="79" t="s">
        <v>60</v>
      </c>
      <c r="C50" s="80">
        <v>16</v>
      </c>
      <c r="D50" s="81">
        <v>1</v>
      </c>
      <c r="E50" s="80">
        <v>58</v>
      </c>
      <c r="F50" s="63">
        <f>$F$45*E50*D50</f>
        <v>8755.5141730605283</v>
      </c>
      <c r="H50" t="s">
        <v>73</v>
      </c>
      <c r="I50" s="7"/>
    </row>
    <row r="51" spans="2:9" x14ac:dyDescent="0.25">
      <c r="B51" s="52" t="s">
        <v>64</v>
      </c>
      <c r="D51" s="59">
        <v>0.3</v>
      </c>
      <c r="E51">
        <v>23</v>
      </c>
      <c r="F51" s="31">
        <f>$F$45*E51*D51</f>
        <v>1041.604272312373</v>
      </c>
      <c r="H51" t="s">
        <v>74</v>
      </c>
      <c r="I51" s="7"/>
    </row>
    <row r="52" spans="2:9" x14ac:dyDescent="0.25">
      <c r="B52" s="4" t="s">
        <v>65</v>
      </c>
      <c r="C52" s="5"/>
      <c r="D52" s="78">
        <v>0.15</v>
      </c>
      <c r="E52" s="5">
        <v>11</v>
      </c>
      <c r="F52" s="13">
        <f>$F$45*E52*D52</f>
        <v>249.07928250948052</v>
      </c>
      <c r="H52" t="s">
        <v>74</v>
      </c>
    </row>
    <row r="53" spans="2:9" x14ac:dyDescent="0.25">
      <c r="B53" s="36" t="s">
        <v>72</v>
      </c>
      <c r="C53" s="61"/>
      <c r="D53" s="61"/>
      <c r="E53" s="61"/>
      <c r="F53" s="32">
        <f>SUM(F50:F52)</f>
        <v>10046.197727882383</v>
      </c>
    </row>
  </sheetData>
  <hyperlinks>
    <hyperlink ref="L3" r:id="rId1" xr:uid="{BE405F4D-1135-47A0-A18C-C332B2C6C1C7}"/>
    <hyperlink ref="L4" r:id="rId2" xr:uid="{9D5D71DE-C5E3-4CA8-B513-AE0E8EB01808}"/>
    <hyperlink ref="L5" r:id="rId3" xr:uid="{0271C05D-2DA3-417E-AEF9-06175F05C8F7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4BB65-F651-459F-AED2-A95CC3878295}">
  <dimension ref="B1:L43"/>
  <sheetViews>
    <sheetView workbookViewId="0">
      <selection activeCell="E7" sqref="E7"/>
    </sheetView>
  </sheetViews>
  <sheetFormatPr defaultRowHeight="15" x14ac:dyDescent="0.25"/>
  <cols>
    <col min="1" max="1" width="3.140625" customWidth="1"/>
    <col min="2" max="2" width="43.140625" bestFit="1" customWidth="1"/>
    <col min="3" max="3" width="7.140625" bestFit="1" customWidth="1"/>
    <col min="4" max="4" width="7.42578125" customWidth="1"/>
    <col min="5" max="5" width="15.28515625" bestFit="1" customWidth="1"/>
    <col min="6" max="6" width="3.42578125" customWidth="1"/>
    <col min="7" max="7" width="42.28515625" customWidth="1"/>
    <col min="8" max="8" width="15.140625" bestFit="1" customWidth="1"/>
    <col min="10" max="10" width="14.5703125" customWidth="1"/>
    <col min="11" max="11" width="80.28515625" bestFit="1" customWidth="1"/>
    <col min="12" max="12" width="11.42578125" bestFit="1" customWidth="1"/>
  </cols>
  <sheetData>
    <row r="1" spans="2:12" x14ac:dyDescent="0.25">
      <c r="E1" s="7"/>
    </row>
    <row r="2" spans="2:12" x14ac:dyDescent="0.25">
      <c r="B2" s="2" t="s">
        <v>1</v>
      </c>
      <c r="C2" s="3"/>
      <c r="D2" s="3"/>
      <c r="E2" s="14">
        <v>2710</v>
      </c>
      <c r="G2" s="17" t="s">
        <v>18</v>
      </c>
      <c r="H2" s="18" t="s">
        <v>50</v>
      </c>
      <c r="I2" s="17" t="s">
        <v>15</v>
      </c>
      <c r="J2" s="19" t="s">
        <v>0</v>
      </c>
      <c r="K2" s="17" t="s">
        <v>17</v>
      </c>
      <c r="L2" s="17" t="s">
        <v>35</v>
      </c>
    </row>
    <row r="3" spans="2:12" x14ac:dyDescent="0.25">
      <c r="B3" s="4" t="s">
        <v>7</v>
      </c>
      <c r="C3" s="5"/>
      <c r="D3" s="5"/>
      <c r="E3" s="13">
        <f>E4/E2</f>
        <v>1497.7398523985239</v>
      </c>
      <c r="G3" t="s">
        <v>56</v>
      </c>
      <c r="H3" s="7">
        <v>1125000</v>
      </c>
      <c r="I3">
        <v>58</v>
      </c>
      <c r="J3" s="8">
        <f>H3/I3</f>
        <v>19396.551724137931</v>
      </c>
      <c r="K3" s="20" t="s">
        <v>51</v>
      </c>
      <c r="L3" t="s">
        <v>36</v>
      </c>
    </row>
    <row r="4" spans="2:12" x14ac:dyDescent="0.25">
      <c r="B4" s="39" t="s">
        <v>2</v>
      </c>
      <c r="C4" s="57" t="s">
        <v>6</v>
      </c>
      <c r="D4" s="40"/>
      <c r="E4" s="58">
        <v>4058875</v>
      </c>
      <c r="G4" t="s">
        <v>55</v>
      </c>
      <c r="H4" s="7">
        <v>1499000</v>
      </c>
      <c r="I4">
        <v>106</v>
      </c>
      <c r="J4" s="8">
        <f>H4/I4</f>
        <v>14141.509433962265</v>
      </c>
      <c r="K4" s="20" t="s">
        <v>52</v>
      </c>
      <c r="L4" s="1"/>
    </row>
    <row r="5" spans="2:12" x14ac:dyDescent="0.25">
      <c r="B5" s="1"/>
      <c r="C5" s="1"/>
      <c r="D5" s="1"/>
      <c r="E5" s="7"/>
      <c r="G5" t="s">
        <v>58</v>
      </c>
      <c r="H5" s="7">
        <v>1250000</v>
      </c>
      <c r="I5">
        <v>118</v>
      </c>
      <c r="J5" s="8">
        <f>H5/I5</f>
        <v>10593.22033898305</v>
      </c>
      <c r="K5" s="20" t="s">
        <v>53</v>
      </c>
    </row>
    <row r="6" spans="2:12" x14ac:dyDescent="0.25">
      <c r="B6" s="2" t="s">
        <v>3</v>
      </c>
      <c r="C6" s="3"/>
      <c r="D6" s="3"/>
      <c r="E6" s="14">
        <v>952</v>
      </c>
      <c r="G6" t="s">
        <v>57</v>
      </c>
      <c r="H6" s="7">
        <v>1549000</v>
      </c>
      <c r="I6">
        <v>123</v>
      </c>
      <c r="J6" s="8">
        <f>H6/I6</f>
        <v>12593.49593495935</v>
      </c>
      <c r="K6" s="20" t="s">
        <v>54</v>
      </c>
    </row>
    <row r="7" spans="2:12" x14ac:dyDescent="0.25">
      <c r="B7" s="4" t="s">
        <v>4</v>
      </c>
      <c r="C7" s="22" t="s">
        <v>6</v>
      </c>
      <c r="D7" s="5"/>
      <c r="E7" s="13">
        <f>AVERAGE(15000,16000)/1.15</f>
        <v>13478.260869565218</v>
      </c>
      <c r="H7" s="7"/>
      <c r="J7" s="8"/>
    </row>
    <row r="8" spans="2:12" x14ac:dyDescent="0.25">
      <c r="B8" s="12" t="s">
        <v>30</v>
      </c>
      <c r="C8" s="6"/>
      <c r="D8" s="6"/>
      <c r="E8" s="56" t="s">
        <v>40</v>
      </c>
    </row>
    <row r="9" spans="2:12" x14ac:dyDescent="0.25">
      <c r="B9" s="36" t="s">
        <v>5</v>
      </c>
      <c r="C9" s="37"/>
      <c r="D9" s="37"/>
      <c r="E9" s="32">
        <f>E6*E7</f>
        <v>12831304.347826088</v>
      </c>
    </row>
    <row r="10" spans="2:12" x14ac:dyDescent="0.25">
      <c r="B10" s="1"/>
      <c r="C10" s="1"/>
      <c r="D10" s="1"/>
      <c r="E10" s="8"/>
    </row>
    <row r="11" spans="2:12" x14ac:dyDescent="0.25">
      <c r="B11" s="2" t="s">
        <v>21</v>
      </c>
      <c r="C11" s="3"/>
      <c r="D11" s="34">
        <v>0.05</v>
      </c>
      <c r="E11" s="33">
        <f>E9*D11</f>
        <v>641565.21739130444</v>
      </c>
    </row>
    <row r="12" spans="2:12" x14ac:dyDescent="0.25">
      <c r="B12" s="52" t="s">
        <v>41</v>
      </c>
      <c r="D12" s="44">
        <v>0.02</v>
      </c>
      <c r="E12" s="31">
        <f>E9*D12</f>
        <v>256626.08695652176</v>
      </c>
    </row>
    <row r="13" spans="2:12" x14ac:dyDescent="0.25">
      <c r="B13" s="52" t="s">
        <v>22</v>
      </c>
      <c r="D13" s="44"/>
      <c r="E13" s="31">
        <v>40000</v>
      </c>
    </row>
    <row r="14" spans="2:12" x14ac:dyDescent="0.25">
      <c r="B14" s="4"/>
      <c r="C14" s="5"/>
      <c r="D14" s="44"/>
      <c r="E14" s="13"/>
    </row>
    <row r="15" spans="2:12" x14ac:dyDescent="0.25">
      <c r="B15" s="36" t="s">
        <v>23</v>
      </c>
      <c r="C15" s="37"/>
      <c r="D15" s="38"/>
      <c r="E15" s="32">
        <f>SUM(E11:E13)</f>
        <v>938191.30434782617</v>
      </c>
    </row>
    <row r="16" spans="2:12" x14ac:dyDescent="0.25">
      <c r="B16" s="1"/>
      <c r="C16" s="1"/>
      <c r="D16" s="1"/>
      <c r="E16" s="8"/>
    </row>
    <row r="17" spans="2:5" x14ac:dyDescent="0.25">
      <c r="B17" s="48" t="s">
        <v>24</v>
      </c>
      <c r="C17" s="53"/>
      <c r="D17" s="45" t="s">
        <v>25</v>
      </c>
      <c r="E17" s="33">
        <v>2500</v>
      </c>
    </row>
    <row r="18" spans="2:5" x14ac:dyDescent="0.25">
      <c r="B18" s="49" t="s">
        <v>26</v>
      </c>
      <c r="C18" s="54"/>
      <c r="D18" s="46" t="s">
        <v>25</v>
      </c>
      <c r="E18" s="31">
        <v>232000</v>
      </c>
    </row>
    <row r="19" spans="2:5" x14ac:dyDescent="0.25">
      <c r="B19" s="49" t="s">
        <v>27</v>
      </c>
      <c r="C19" s="54"/>
      <c r="D19" s="46" t="s">
        <v>25</v>
      </c>
      <c r="E19" s="31">
        <v>14500</v>
      </c>
    </row>
    <row r="20" spans="2:5" x14ac:dyDescent="0.25">
      <c r="B20" s="49" t="s">
        <v>28</v>
      </c>
      <c r="C20" s="54"/>
      <c r="D20" s="46" t="s">
        <v>25</v>
      </c>
      <c r="E20" s="31">
        <v>60000</v>
      </c>
    </row>
    <row r="21" spans="2:5" x14ac:dyDescent="0.25">
      <c r="B21" s="49" t="s">
        <v>39</v>
      </c>
      <c r="C21" s="54"/>
      <c r="D21" s="46" t="s">
        <v>25</v>
      </c>
      <c r="E21" s="31">
        <v>30000</v>
      </c>
    </row>
    <row r="22" spans="2:5" x14ac:dyDescent="0.25">
      <c r="B22" s="50" t="s">
        <v>34</v>
      </c>
      <c r="C22" s="55"/>
      <c r="D22" s="47" t="s">
        <v>25</v>
      </c>
      <c r="E22" s="13">
        <v>40000</v>
      </c>
    </row>
    <row r="23" spans="2:5" x14ac:dyDescent="0.25">
      <c r="B23" s="51" t="s">
        <v>29</v>
      </c>
      <c r="C23" s="37"/>
      <c r="D23" s="38"/>
      <c r="E23" s="32">
        <f>SUM(E17:E22)</f>
        <v>379000</v>
      </c>
    </row>
    <row r="24" spans="2:5" x14ac:dyDescent="0.25">
      <c r="B24" s="1"/>
      <c r="C24" s="1"/>
      <c r="D24" s="1"/>
      <c r="E24" s="8"/>
    </row>
    <row r="25" spans="2:5" x14ac:dyDescent="0.25">
      <c r="B25" s="2" t="s">
        <v>2</v>
      </c>
      <c r="C25" s="3"/>
      <c r="D25" s="34"/>
      <c r="E25" s="33">
        <f>E4</f>
        <v>4058875</v>
      </c>
    </row>
    <row r="26" spans="2:5" x14ac:dyDescent="0.25">
      <c r="B26" s="52" t="s">
        <v>5</v>
      </c>
      <c r="D26" s="44"/>
      <c r="E26" s="31">
        <f>E9</f>
        <v>12831304.347826088</v>
      </c>
    </row>
    <row r="27" spans="2:5" x14ac:dyDescent="0.25">
      <c r="B27" s="52" t="s">
        <v>23</v>
      </c>
      <c r="D27" s="44"/>
      <c r="E27" s="31">
        <f>E15</f>
        <v>938191.30434782617</v>
      </c>
    </row>
    <row r="28" spans="2:5" x14ac:dyDescent="0.25">
      <c r="B28" s="4" t="s">
        <v>29</v>
      </c>
      <c r="C28" s="5"/>
      <c r="D28" s="35"/>
      <c r="E28" s="13">
        <f>E23</f>
        <v>379000</v>
      </c>
    </row>
    <row r="29" spans="2:5" x14ac:dyDescent="0.25">
      <c r="B29" s="36" t="s">
        <v>31</v>
      </c>
      <c r="C29" s="37"/>
      <c r="D29" s="37"/>
      <c r="E29" s="32">
        <f>SUM(E25:E28)</f>
        <v>18207370.652173914</v>
      </c>
    </row>
    <row r="30" spans="2:5" x14ac:dyDescent="0.25">
      <c r="B30" s="1"/>
      <c r="C30" s="1"/>
      <c r="D30" s="1"/>
      <c r="E30" s="8"/>
    </row>
    <row r="31" spans="2:5" x14ac:dyDescent="0.25">
      <c r="B31" s="36" t="s">
        <v>42</v>
      </c>
      <c r="C31" s="37">
        <f>E6</f>
        <v>952</v>
      </c>
      <c r="D31" s="37" t="s">
        <v>43</v>
      </c>
      <c r="E31" s="32">
        <f>E29/C31</f>
        <v>19125.389340518817</v>
      </c>
    </row>
    <row r="32" spans="2:5" x14ac:dyDescent="0.25">
      <c r="B32" s="1"/>
      <c r="C32" s="1"/>
      <c r="D32" s="1"/>
      <c r="E32" s="8"/>
    </row>
    <row r="33" spans="2:7" x14ac:dyDescent="0.25">
      <c r="B33" s="36" t="s">
        <v>46</v>
      </c>
      <c r="C33" s="37"/>
      <c r="D33" s="60"/>
      <c r="E33" s="32"/>
    </row>
    <row r="34" spans="2:7" x14ac:dyDescent="0.25">
      <c r="B34" s="2" t="s">
        <v>47</v>
      </c>
      <c r="C34" s="3"/>
      <c r="D34" s="64">
        <v>0.08</v>
      </c>
      <c r="E34" s="63">
        <f>E29*(1+(D34))</f>
        <v>19663960.304347828</v>
      </c>
    </row>
    <row r="35" spans="2:7" x14ac:dyDescent="0.25">
      <c r="B35" s="52" t="s">
        <v>48</v>
      </c>
      <c r="D35" s="65">
        <v>0.08</v>
      </c>
      <c r="E35" s="66">
        <f>E31*(1+(D34))</f>
        <v>20655.420487760322</v>
      </c>
    </row>
    <row r="36" spans="2:7" x14ac:dyDescent="0.25">
      <c r="B36" s="4" t="s">
        <v>49</v>
      </c>
      <c r="C36" s="5"/>
      <c r="D36" s="67"/>
      <c r="E36" s="11">
        <f>E35-E31</f>
        <v>1530.0311472415051</v>
      </c>
    </row>
    <row r="38" spans="2:7" x14ac:dyDescent="0.25">
      <c r="B38" s="36" t="s">
        <v>45</v>
      </c>
      <c r="C38" s="61" t="s">
        <v>44</v>
      </c>
      <c r="D38" s="61" t="s">
        <v>43</v>
      </c>
      <c r="E38" s="62"/>
    </row>
    <row r="39" spans="2:7" x14ac:dyDescent="0.25">
      <c r="B39" s="2" t="s">
        <v>60</v>
      </c>
      <c r="C39" s="3">
        <v>6</v>
      </c>
      <c r="D39" s="3">
        <v>55</v>
      </c>
      <c r="E39" s="63">
        <f>$E$35*D39</f>
        <v>1136048.1268268176</v>
      </c>
      <c r="G39" s="7"/>
    </row>
    <row r="40" spans="2:7" x14ac:dyDescent="0.25">
      <c r="B40" s="52" t="s">
        <v>62</v>
      </c>
      <c r="C40">
        <v>2</v>
      </c>
      <c r="D40">
        <v>40</v>
      </c>
      <c r="E40" s="66">
        <f>$E$35*D40</f>
        <v>826216.81951041287</v>
      </c>
      <c r="G40" s="7"/>
    </row>
    <row r="41" spans="2:7" x14ac:dyDescent="0.25">
      <c r="B41" s="4" t="s">
        <v>61</v>
      </c>
      <c r="C41" s="5">
        <v>4</v>
      </c>
      <c r="D41" s="5">
        <v>135</v>
      </c>
      <c r="E41" s="11">
        <f>$E$35*D41</f>
        <v>2788481.7658476434</v>
      </c>
    </row>
    <row r="43" spans="2:7" x14ac:dyDescent="0.25">
      <c r="G43" s="7"/>
    </row>
  </sheetData>
  <hyperlinks>
    <hyperlink ref="K3" r:id="rId1" xr:uid="{85A0D58F-57E3-44E2-B9AA-2591B16577CB}"/>
    <hyperlink ref="K4" r:id="rId2" xr:uid="{2AD90DAD-AA69-471F-AC5D-D4C99A8D938C}"/>
    <hyperlink ref="K5" r:id="rId3" xr:uid="{50710AF2-B4C1-48E8-8399-D925813903E9}"/>
    <hyperlink ref="K6" r:id="rId4" xr:uid="{53AD92E3-F8DB-49F9-85C1-D9C64E7151D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29C97-8BC5-416B-8A4A-39CD5F7EF14B}">
  <dimension ref="B1:L44"/>
  <sheetViews>
    <sheetView workbookViewId="0">
      <selection activeCell="E7" sqref="E7"/>
    </sheetView>
  </sheetViews>
  <sheetFormatPr defaultRowHeight="15" x14ac:dyDescent="0.25"/>
  <cols>
    <col min="1" max="1" width="3.140625" customWidth="1"/>
    <col min="2" max="2" width="43.140625" bestFit="1" customWidth="1"/>
    <col min="3" max="3" width="7.140625" bestFit="1" customWidth="1"/>
    <col min="4" max="4" width="7.42578125" customWidth="1"/>
    <col min="5" max="5" width="15.28515625" bestFit="1" customWidth="1"/>
    <col min="6" max="6" width="3.42578125" customWidth="1"/>
    <col min="7" max="7" width="42.28515625" customWidth="1"/>
    <col min="8" max="8" width="15.140625" bestFit="1" customWidth="1"/>
    <col min="10" max="10" width="14.5703125" customWidth="1"/>
    <col min="11" max="11" width="80.28515625" bestFit="1" customWidth="1"/>
    <col min="12" max="12" width="11.42578125" bestFit="1" customWidth="1"/>
  </cols>
  <sheetData>
    <row r="1" spans="2:12" x14ac:dyDescent="0.25">
      <c r="E1" s="7"/>
    </row>
    <row r="2" spans="2:12" x14ac:dyDescent="0.25">
      <c r="B2" s="2" t="s">
        <v>1</v>
      </c>
      <c r="C2" s="3"/>
      <c r="D2" s="3"/>
      <c r="E2" s="14">
        <v>2710</v>
      </c>
      <c r="G2" s="17" t="s">
        <v>18</v>
      </c>
      <c r="H2" s="18" t="s">
        <v>50</v>
      </c>
      <c r="I2" s="17" t="s">
        <v>15</v>
      </c>
      <c r="J2" s="19" t="s">
        <v>0</v>
      </c>
      <c r="K2" s="17" t="s">
        <v>17</v>
      </c>
      <c r="L2" s="17" t="s">
        <v>35</v>
      </c>
    </row>
    <row r="3" spans="2:12" x14ac:dyDescent="0.25">
      <c r="B3" s="4" t="s">
        <v>7</v>
      </c>
      <c r="C3" s="5"/>
      <c r="D3" s="5"/>
      <c r="E3" s="13">
        <f>E4/E2</f>
        <v>1497.7398523985239</v>
      </c>
      <c r="G3" t="s">
        <v>56</v>
      </c>
      <c r="H3" s="7">
        <v>1125000</v>
      </c>
      <c r="I3">
        <v>58</v>
      </c>
      <c r="J3" s="8">
        <f>H3/I3</f>
        <v>19396.551724137931</v>
      </c>
      <c r="K3" s="20" t="s">
        <v>51</v>
      </c>
      <c r="L3" t="s">
        <v>36</v>
      </c>
    </row>
    <row r="4" spans="2:12" x14ac:dyDescent="0.25">
      <c r="B4" s="39" t="s">
        <v>2</v>
      </c>
      <c r="C4" s="57" t="s">
        <v>6</v>
      </c>
      <c r="D4" s="40"/>
      <c r="E4" s="58">
        <v>4058875</v>
      </c>
      <c r="G4" t="s">
        <v>55</v>
      </c>
      <c r="H4" s="7">
        <v>1499000</v>
      </c>
      <c r="I4">
        <v>106</v>
      </c>
      <c r="J4" s="8">
        <f>H4/I4</f>
        <v>14141.509433962265</v>
      </c>
      <c r="K4" s="20" t="s">
        <v>52</v>
      </c>
      <c r="L4" s="1"/>
    </row>
    <row r="5" spans="2:12" x14ac:dyDescent="0.25">
      <c r="B5" s="1"/>
      <c r="C5" s="1"/>
      <c r="D5" s="1"/>
      <c r="E5" s="7"/>
      <c r="G5" t="s">
        <v>58</v>
      </c>
      <c r="H5" s="7">
        <v>1250000</v>
      </c>
      <c r="I5">
        <v>118</v>
      </c>
      <c r="J5" s="8">
        <f>H5/I5</f>
        <v>10593.22033898305</v>
      </c>
      <c r="K5" s="20" t="s">
        <v>53</v>
      </c>
    </row>
    <row r="6" spans="2:12" x14ac:dyDescent="0.25">
      <c r="B6" s="2" t="s">
        <v>3</v>
      </c>
      <c r="C6" s="3"/>
      <c r="D6" s="3"/>
      <c r="E6" s="14">
        <v>928</v>
      </c>
      <c r="G6" t="s">
        <v>57</v>
      </c>
      <c r="H6" s="7">
        <v>1549000</v>
      </c>
      <c r="I6">
        <v>123</v>
      </c>
      <c r="J6" s="8">
        <f>H6/I6</f>
        <v>12593.49593495935</v>
      </c>
      <c r="K6" s="20" t="s">
        <v>54</v>
      </c>
    </row>
    <row r="7" spans="2:12" x14ac:dyDescent="0.25">
      <c r="B7" s="4" t="s">
        <v>4</v>
      </c>
      <c r="C7" s="22" t="s">
        <v>6</v>
      </c>
      <c r="D7" s="5"/>
      <c r="E7" s="13">
        <f>AVERAGE(15000,16000)/1.15</f>
        <v>13478.260869565218</v>
      </c>
    </row>
    <row r="8" spans="2:12" x14ac:dyDescent="0.25">
      <c r="B8" s="12" t="s">
        <v>30</v>
      </c>
      <c r="C8" s="6"/>
      <c r="D8" s="6"/>
      <c r="E8" s="56" t="s">
        <v>40</v>
      </c>
    </row>
    <row r="9" spans="2:12" x14ac:dyDescent="0.25">
      <c r="B9" s="36" t="s">
        <v>5</v>
      </c>
      <c r="C9" s="37"/>
      <c r="D9" s="37"/>
      <c r="E9" s="32">
        <f>E6*E7</f>
        <v>12507826.086956521</v>
      </c>
    </row>
    <row r="10" spans="2:12" x14ac:dyDescent="0.25">
      <c r="B10" s="1"/>
      <c r="C10" s="1"/>
      <c r="D10" s="1"/>
      <c r="E10" s="8"/>
    </row>
    <row r="11" spans="2:12" x14ac:dyDescent="0.25">
      <c r="B11" s="2" t="s">
        <v>21</v>
      </c>
      <c r="C11" s="3"/>
      <c r="D11" s="34">
        <v>0.05</v>
      </c>
      <c r="E11" s="33">
        <f>E9*D11</f>
        <v>625391.30434782605</v>
      </c>
    </row>
    <row r="12" spans="2:12" x14ac:dyDescent="0.25">
      <c r="B12" s="52" t="s">
        <v>41</v>
      </c>
      <c r="D12" s="44">
        <v>0.02</v>
      </c>
      <c r="E12" s="31">
        <f>E9*D12</f>
        <v>250156.52173913043</v>
      </c>
    </row>
    <row r="13" spans="2:12" x14ac:dyDescent="0.25">
      <c r="B13" s="52" t="s">
        <v>22</v>
      </c>
      <c r="D13" s="44"/>
      <c r="E13" s="31">
        <v>40000</v>
      </c>
    </row>
    <row r="14" spans="2:12" x14ac:dyDescent="0.25">
      <c r="B14" s="4"/>
      <c r="C14" s="5"/>
      <c r="D14" s="44"/>
      <c r="E14" s="13"/>
    </row>
    <row r="15" spans="2:12" x14ac:dyDescent="0.25">
      <c r="B15" s="36" t="s">
        <v>23</v>
      </c>
      <c r="C15" s="37"/>
      <c r="D15" s="38"/>
      <c r="E15" s="32">
        <f>SUM(E11:E13)</f>
        <v>915547.82608695654</v>
      </c>
    </row>
    <row r="16" spans="2:12" x14ac:dyDescent="0.25">
      <c r="B16" s="1"/>
      <c r="C16" s="1"/>
      <c r="D16" s="1"/>
      <c r="E16" s="8"/>
    </row>
    <row r="17" spans="2:5" x14ac:dyDescent="0.25">
      <c r="B17" s="48" t="s">
        <v>24</v>
      </c>
      <c r="C17" s="53"/>
      <c r="D17" s="45" t="s">
        <v>25</v>
      </c>
      <c r="E17" s="33">
        <v>2500</v>
      </c>
    </row>
    <row r="18" spans="2:5" x14ac:dyDescent="0.25">
      <c r="B18" s="49" t="s">
        <v>26</v>
      </c>
      <c r="C18" s="54"/>
      <c r="D18" s="46" t="s">
        <v>25</v>
      </c>
      <c r="E18" s="31">
        <v>232000</v>
      </c>
    </row>
    <row r="19" spans="2:5" x14ac:dyDescent="0.25">
      <c r="B19" s="49" t="s">
        <v>27</v>
      </c>
      <c r="C19" s="54"/>
      <c r="D19" s="46" t="s">
        <v>25</v>
      </c>
      <c r="E19" s="31">
        <v>14500</v>
      </c>
    </row>
    <row r="20" spans="2:5" x14ac:dyDescent="0.25">
      <c r="B20" s="49" t="s">
        <v>28</v>
      </c>
      <c r="C20" s="54"/>
      <c r="D20" s="46" t="s">
        <v>25</v>
      </c>
      <c r="E20" s="31">
        <v>60000</v>
      </c>
    </row>
    <row r="21" spans="2:5" x14ac:dyDescent="0.25">
      <c r="B21" s="49" t="s">
        <v>39</v>
      </c>
      <c r="C21" s="54"/>
      <c r="D21" s="46" t="s">
        <v>25</v>
      </c>
      <c r="E21" s="31">
        <v>30000</v>
      </c>
    </row>
    <row r="22" spans="2:5" x14ac:dyDescent="0.25">
      <c r="B22" s="50" t="s">
        <v>34</v>
      </c>
      <c r="C22" s="55"/>
      <c r="D22" s="47" t="s">
        <v>25</v>
      </c>
      <c r="E22" s="13">
        <v>40000</v>
      </c>
    </row>
    <row r="23" spans="2:5" x14ac:dyDescent="0.25">
      <c r="B23" s="51" t="s">
        <v>29</v>
      </c>
      <c r="C23" s="37"/>
      <c r="D23" s="38"/>
      <c r="E23" s="32">
        <f>SUM(E17:E22)</f>
        <v>379000</v>
      </c>
    </row>
    <row r="24" spans="2:5" x14ac:dyDescent="0.25">
      <c r="B24" s="1"/>
      <c r="C24" s="1"/>
      <c r="D24" s="1"/>
      <c r="E24" s="8"/>
    </row>
    <row r="25" spans="2:5" x14ac:dyDescent="0.25">
      <c r="B25" s="2" t="s">
        <v>2</v>
      </c>
      <c r="C25" s="3"/>
      <c r="D25" s="34"/>
      <c r="E25" s="33">
        <f>E4</f>
        <v>4058875</v>
      </c>
    </row>
    <row r="26" spans="2:5" x14ac:dyDescent="0.25">
      <c r="B26" s="52" t="s">
        <v>5</v>
      </c>
      <c r="D26" s="44"/>
      <c r="E26" s="31">
        <f>E9</f>
        <v>12507826.086956521</v>
      </c>
    </row>
    <row r="27" spans="2:5" x14ac:dyDescent="0.25">
      <c r="B27" s="52" t="s">
        <v>23</v>
      </c>
      <c r="D27" s="44"/>
      <c r="E27" s="31">
        <f>E15</f>
        <v>915547.82608695654</v>
      </c>
    </row>
    <row r="28" spans="2:5" x14ac:dyDescent="0.25">
      <c r="B28" s="4" t="s">
        <v>29</v>
      </c>
      <c r="C28" s="5"/>
      <c r="D28" s="35"/>
      <c r="E28" s="13">
        <f>E23</f>
        <v>379000</v>
      </c>
    </row>
    <row r="29" spans="2:5" x14ac:dyDescent="0.25">
      <c r="B29" s="36" t="s">
        <v>31</v>
      </c>
      <c r="C29" s="37"/>
      <c r="D29" s="37"/>
      <c r="E29" s="32">
        <f>SUM(E25:E28)</f>
        <v>17861248.913043477</v>
      </c>
    </row>
    <row r="30" spans="2:5" x14ac:dyDescent="0.25">
      <c r="B30" s="1"/>
      <c r="C30" s="1"/>
      <c r="D30" s="1"/>
      <c r="E30" s="8"/>
    </row>
    <row r="31" spans="2:5" x14ac:dyDescent="0.25">
      <c r="B31" s="36" t="s">
        <v>42</v>
      </c>
      <c r="C31" s="37">
        <f>E6</f>
        <v>928</v>
      </c>
      <c r="D31" s="37" t="s">
        <v>43</v>
      </c>
      <c r="E31" s="32">
        <f>E29/C31</f>
        <v>19247.035466641679</v>
      </c>
    </row>
    <row r="32" spans="2:5" x14ac:dyDescent="0.25">
      <c r="B32" s="1"/>
      <c r="C32" s="1"/>
      <c r="D32" s="1"/>
      <c r="E32" s="8"/>
    </row>
    <row r="33" spans="2:7" x14ac:dyDescent="0.25">
      <c r="B33" s="36" t="s">
        <v>46</v>
      </c>
      <c r="C33" s="37"/>
      <c r="D33" s="60"/>
      <c r="E33" s="32"/>
    </row>
    <row r="34" spans="2:7" x14ac:dyDescent="0.25">
      <c r="B34" s="2" t="s">
        <v>47</v>
      </c>
      <c r="C34" s="3"/>
      <c r="D34" s="64">
        <v>0.08</v>
      </c>
      <c r="E34" s="63">
        <f>E29*(1+(D34))</f>
        <v>19290148.826086957</v>
      </c>
    </row>
    <row r="35" spans="2:7" x14ac:dyDescent="0.25">
      <c r="B35" s="52" t="s">
        <v>48</v>
      </c>
      <c r="D35" s="65">
        <f>D34</f>
        <v>0.08</v>
      </c>
      <c r="E35" s="66">
        <f>E31*(1+(D34))</f>
        <v>20786.798303973013</v>
      </c>
    </row>
    <row r="36" spans="2:7" x14ac:dyDescent="0.25">
      <c r="B36" s="52" t="s">
        <v>63</v>
      </c>
      <c r="D36" s="65"/>
      <c r="E36" s="66">
        <f>E34-E29</f>
        <v>1428899.9130434804</v>
      </c>
    </row>
    <row r="37" spans="2:7" x14ac:dyDescent="0.25">
      <c r="B37" s="4" t="s">
        <v>49</v>
      </c>
      <c r="C37" s="5">
        <f>E6</f>
        <v>928</v>
      </c>
      <c r="D37" s="69" t="s">
        <v>43</v>
      </c>
      <c r="E37" s="11">
        <f>E36/C37</f>
        <v>1539.7628373313366</v>
      </c>
      <c r="G37" s="7"/>
    </row>
    <row r="39" spans="2:7" x14ac:dyDescent="0.25">
      <c r="B39" s="36" t="s">
        <v>45</v>
      </c>
      <c r="C39" s="61" t="s">
        <v>44</v>
      </c>
      <c r="D39" s="61" t="s">
        <v>43</v>
      </c>
      <c r="E39" s="62"/>
    </row>
    <row r="40" spans="2:7" x14ac:dyDescent="0.25">
      <c r="B40" s="12" t="s">
        <v>60</v>
      </c>
      <c r="C40" s="6">
        <v>16</v>
      </c>
      <c r="D40" s="6">
        <v>58</v>
      </c>
      <c r="E40" s="68">
        <f>$E$35*D40</f>
        <v>1205634.3016304348</v>
      </c>
      <c r="G40" s="7"/>
    </row>
    <row r="41" spans="2:7" x14ac:dyDescent="0.25">
      <c r="G41" s="7"/>
    </row>
    <row r="44" spans="2:7" x14ac:dyDescent="0.25">
      <c r="G44" s="7"/>
    </row>
  </sheetData>
  <hyperlinks>
    <hyperlink ref="K3" r:id="rId1" xr:uid="{F8D952F3-0B66-44C1-B4B0-33720932EAA7}"/>
    <hyperlink ref="K4" r:id="rId2" xr:uid="{46415109-3C95-479C-92EB-33F078E651FF}"/>
    <hyperlink ref="K5" r:id="rId3" xr:uid="{3D20D209-EC69-4970-AF6E-F705664BA5B7}"/>
    <hyperlink ref="K6" r:id="rId4" xr:uid="{1E87F4C6-74F7-4B0F-B0A0-303853B86A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Rental</vt:lpstr>
      <vt:lpstr>Alternative_Rental</vt:lpstr>
      <vt:lpstr>Sectional Title</vt:lpstr>
      <vt:lpstr>Alternative_Sectional 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2026-02-02T11:16:18Z</dcterms:created>
  <dcterms:modified xsi:type="dcterms:W3CDTF">2026-03-06T13:31:46Z</dcterms:modified>
</cp:coreProperties>
</file>