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Winston Sahd\-- Fee Proposal\"/>
    </mc:Choice>
  </mc:AlternateContent>
  <xr:revisionPtr revIDLastSave="0" documentId="13_ncr:1_{DD4C0D96-2938-4721-B063-CB45CDA7C758}" xr6:coauthVersionLast="47" xr6:coauthVersionMax="47" xr10:uidLastSave="{00000000-0000-0000-0000-000000000000}"/>
  <bookViews>
    <workbookView xWindow="-28920" yWindow="-120" windowWidth="29040" windowHeight="15840" xr2:uid="{30528A92-A7BF-49D7-BC56-E9E01AEC72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1" i="1" l="1"/>
  <c r="O50" i="1"/>
  <c r="O49" i="1"/>
  <c r="O48" i="1"/>
  <c r="O47" i="1"/>
  <c r="O46" i="1"/>
  <c r="J51" i="1"/>
  <c r="K51" i="1"/>
  <c r="L51" i="1"/>
  <c r="M51" i="1"/>
  <c r="I51" i="1"/>
  <c r="F33" i="1"/>
  <c r="H41" i="1" s="1"/>
  <c r="F22" i="1"/>
  <c r="F3" i="1"/>
  <c r="I36" i="1"/>
  <c r="K36" i="1" s="1"/>
  <c r="I35" i="1"/>
  <c r="K35" i="1" s="1"/>
  <c r="I34" i="1"/>
  <c r="K34" i="1" s="1"/>
  <c r="I33" i="1"/>
  <c r="K33" i="1" s="1"/>
  <c r="I32" i="1"/>
  <c r="K32" i="1" s="1"/>
  <c r="I31" i="1"/>
  <c r="K31" i="1" s="1"/>
  <c r="Q7" i="1"/>
  <c r="K21" i="1" s="1"/>
  <c r="Q8" i="1"/>
  <c r="K18" i="1" s="1"/>
  <c r="Q9" i="1"/>
  <c r="K16" i="1" s="1"/>
  <c r="Q10" i="1"/>
  <c r="K15" i="1" s="1"/>
  <c r="K14" i="1"/>
  <c r="Q11" i="1"/>
  <c r="C55" i="1"/>
  <c r="C47" i="1"/>
  <c r="C36" i="1"/>
  <c r="C25" i="1"/>
  <c r="C17" i="1"/>
  <c r="C6" i="1"/>
  <c r="O51" i="1" l="1"/>
  <c r="K17" i="1"/>
  <c r="K19" i="1"/>
  <c r="K22" i="1" s="1"/>
  <c r="J25" i="1" s="1"/>
  <c r="K20" i="1"/>
  <c r="K37" i="1"/>
  <c r="K38" i="1" s="1"/>
  <c r="I11" i="1"/>
  <c r="I10" i="1"/>
  <c r="I5" i="1"/>
  <c r="I6" i="1"/>
  <c r="D6" i="1" l="1"/>
  <c r="D25" i="1"/>
  <c r="D47" i="1"/>
  <c r="D55" i="1"/>
  <c r="D36" i="1"/>
  <c r="D17" i="1"/>
  <c r="E6" i="1"/>
  <c r="C7" i="1" s="1"/>
  <c r="C11" i="1" s="1"/>
  <c r="E25" i="1"/>
  <c r="E17" i="1"/>
  <c r="E55" i="1"/>
  <c r="E36" i="1"/>
  <c r="E47" i="1"/>
  <c r="C37" i="1" l="1"/>
  <c r="C41" i="1" s="1"/>
  <c r="C18" i="1"/>
  <c r="C56" i="1"/>
  <c r="C26" i="1"/>
  <c r="C30" i="1" s="1"/>
  <c r="C48" i="1"/>
  <c r="C63" i="1" l="1"/>
  <c r="C74" i="1" s="1"/>
  <c r="C75" i="1" s="1"/>
  <c r="E65" i="1" l="1"/>
  <c r="C66" i="1" s="1"/>
  <c r="D70" i="1" s="1"/>
</calcChain>
</file>

<file path=xl/sharedStrings.xml><?xml version="1.0" encoding="utf-8"?>
<sst xmlns="http://schemas.openxmlformats.org/spreadsheetml/2006/main" count="144" uniqueCount="92">
  <si>
    <t>WINSTON SAHD:</t>
  </si>
  <si>
    <t>White Studio Renders</t>
  </si>
  <si>
    <t>Lifestyle Renders</t>
  </si>
  <si>
    <t>Additional renders</t>
  </si>
  <si>
    <t>Main Renders</t>
  </si>
  <si>
    <t>Products:</t>
  </si>
  <si>
    <t xml:space="preserve">Product Modelling: </t>
  </si>
  <si>
    <t>White Studio Renders:</t>
  </si>
  <si>
    <t>Modelling and texturing</t>
  </si>
  <si>
    <t>Scene setup, rendering, editing and repurposing for MOJO specific requests.</t>
  </si>
  <si>
    <t>Lifestyle Renders:</t>
  </si>
  <si>
    <t>Additional renders:</t>
  </si>
  <si>
    <t>Rate</t>
  </si>
  <si>
    <t>Reduced rate:</t>
  </si>
  <si>
    <t xml:space="preserve">Renders at a different angle within an already designed setup </t>
  </si>
  <si>
    <t>Description</t>
  </si>
  <si>
    <t>Total:</t>
  </si>
  <si>
    <t>Per Bedroom:</t>
  </si>
  <si>
    <t>No. Bedroom Sets</t>
  </si>
  <si>
    <t>Total: Bedroom Renders</t>
  </si>
  <si>
    <t>BEDROOM SETS</t>
  </si>
  <si>
    <t>Per Product</t>
  </si>
  <si>
    <t>Smaller products</t>
  </si>
  <si>
    <t>COFFEE TABLES</t>
  </si>
  <si>
    <t>Products</t>
  </si>
  <si>
    <t>Total price per set:</t>
  </si>
  <si>
    <t>No. Dining room Sets</t>
  </si>
  <si>
    <t>LOUNGE SETS</t>
  </si>
  <si>
    <t>No. Lounge Sets</t>
  </si>
  <si>
    <t>Complex products</t>
  </si>
  <si>
    <t>TV UNITS</t>
  </si>
  <si>
    <t>CABINETS</t>
  </si>
  <si>
    <t>Studio White Renders</t>
  </si>
  <si>
    <t>Products to be modelled</t>
  </si>
  <si>
    <t>Lifestyle renders</t>
  </si>
  <si>
    <r>
      <t>Total Price:</t>
    </r>
    <r>
      <rPr>
        <b/>
        <sz val="11"/>
        <color theme="1"/>
        <rFont val="Calibri"/>
        <family val="2"/>
        <scheme val="minor"/>
      </rPr>
      <t xml:space="preserve">              (excl. discount)</t>
    </r>
  </si>
  <si>
    <t>Total Price:              (incl. discount)</t>
  </si>
  <si>
    <t>Only applicable on payment option 1</t>
  </si>
  <si>
    <r>
      <rPr>
        <b/>
        <sz val="11"/>
        <color theme="1"/>
        <rFont val="Calibri"/>
        <family val="2"/>
        <scheme val="minor"/>
      </rPr>
      <t>R110 420.02</t>
    </r>
    <r>
      <rPr>
        <sz val="11"/>
        <color theme="1"/>
        <rFont val="Calibri"/>
        <family val="2"/>
        <scheme val="minor"/>
      </rPr>
      <t xml:space="preserve"> payable on renders handover. </t>
    </r>
  </si>
  <si>
    <t>Per month</t>
  </si>
  <si>
    <t>1. DEPOSIT PAYABLE:</t>
  </si>
  <si>
    <t>2.  Instalments:</t>
  </si>
  <si>
    <t>PAYMENT OPTIONS</t>
  </si>
  <si>
    <t>TOTAL PROJECT COST</t>
  </si>
  <si>
    <t>project discount:</t>
  </si>
  <si>
    <t>Scope</t>
  </si>
  <si>
    <t>hrs / products</t>
  </si>
  <si>
    <t>Price:</t>
  </si>
  <si>
    <t>1x Design</t>
  </si>
  <si>
    <t>1x Main Render | Lifestyle Render</t>
  </si>
  <si>
    <t>1x Second Render | Studio White Render</t>
  </si>
  <si>
    <t>Bed</t>
  </si>
  <si>
    <t>Ottoman</t>
  </si>
  <si>
    <t>Bedside table</t>
  </si>
  <si>
    <t>Dresser</t>
  </si>
  <si>
    <t>DesignPer hour fees</t>
  </si>
  <si>
    <t>Main Render Fees</t>
  </si>
  <si>
    <t>Small Products Modelling</t>
  </si>
  <si>
    <t>Big Products Modelling</t>
  </si>
  <si>
    <t xml:space="preserve">TOTAL </t>
  </si>
  <si>
    <t>Winston Sahd Bedroom Products</t>
  </si>
  <si>
    <t xml:space="preserve">Description  </t>
  </si>
  <si>
    <t>Developing the design in our rendering software and doing the lifestyle render and editing.</t>
  </si>
  <si>
    <t xml:space="preserve">Rendering the furniture in a white studio setting , and editing. </t>
  </si>
  <si>
    <t>Modelling the custom furniture pieces to be used in the lifestyle setting and studio setting.</t>
  </si>
  <si>
    <t>Scope of Works:</t>
  </si>
  <si>
    <t xml:space="preserve">Designign the Lifestyle scene. </t>
  </si>
  <si>
    <t xml:space="preserve"> DEPOSIT PAYABLE:</t>
  </si>
  <si>
    <r>
      <rPr>
        <b/>
        <sz val="11"/>
        <color theme="1"/>
        <rFont val="Calibri"/>
        <family val="2"/>
        <scheme val="minor"/>
      </rPr>
      <t>R4 226.70</t>
    </r>
    <r>
      <rPr>
        <sz val="11"/>
        <color theme="1"/>
        <rFont val="Calibri"/>
        <family val="2"/>
        <scheme val="minor"/>
      </rPr>
      <t xml:space="preserve"> payable on renders handover. </t>
    </r>
  </si>
  <si>
    <t>Drawer chest</t>
  </si>
  <si>
    <t>Bedroom Sets</t>
  </si>
  <si>
    <t>DINING ROOM SETS</t>
  </si>
  <si>
    <t>Coffee Tables</t>
  </si>
  <si>
    <t>Dining Room Sets</t>
  </si>
  <si>
    <t>Lounge Sets</t>
  </si>
  <si>
    <t xml:space="preserve">No. </t>
  </si>
  <si>
    <t>3d Model &amp; render time per set. Days</t>
  </si>
  <si>
    <t>Total Working time to final renders : Days</t>
  </si>
  <si>
    <t>5x Instalments Invoiced over 5x Months:</t>
  </si>
  <si>
    <t>Total Products</t>
  </si>
  <si>
    <t>± Months</t>
  </si>
  <si>
    <t>± Total Working Days:</t>
  </si>
  <si>
    <t xml:space="preserve">Total </t>
  </si>
  <si>
    <t>Total: Per Project. Per month</t>
  </si>
  <si>
    <t>Cabinets</t>
  </si>
  <si>
    <t>Month One</t>
  </si>
  <si>
    <t>Month Two</t>
  </si>
  <si>
    <t>Month Three</t>
  </si>
  <si>
    <t>Month Four</t>
  </si>
  <si>
    <t>Month Five</t>
  </si>
  <si>
    <t xml:space="preserve">Workflow over five months: </t>
  </si>
  <si>
    <t xml:space="preserve">Project Sets / Items: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</si>
</sst>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90" wrapText="1"/>
    </xf>
    <xf numFmtId="0" fontId="2" fillId="0" borderId="0" xfId="0" applyFont="1" applyAlignment="1">
      <alignment vertical="center" textRotation="90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/>
    <xf numFmtId="0" fontId="0" fillId="0" borderId="5" xfId="0" applyBorder="1"/>
    <xf numFmtId="0" fontId="0" fillId="0" borderId="14" xfId="0" applyBorder="1"/>
    <xf numFmtId="0" fontId="0" fillId="0" borderId="17" xfId="0" applyBorder="1"/>
    <xf numFmtId="0" fontId="0" fillId="0" borderId="19" xfId="0" applyBorder="1"/>
    <xf numFmtId="0" fontId="0" fillId="0" borderId="14" xfId="0" applyBorder="1" applyAlignment="1">
      <alignment horizontal="center" vertical="center"/>
    </xf>
    <xf numFmtId="0" fontId="0" fillId="0" borderId="22" xfId="0" applyBorder="1"/>
    <xf numFmtId="0" fontId="0" fillId="0" borderId="24" xfId="0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10" fontId="0" fillId="0" borderId="15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44" fontId="0" fillId="0" borderId="5" xfId="0" applyNumberFormat="1" applyBorder="1"/>
    <xf numFmtId="0" fontId="0" fillId="0" borderId="18" xfId="0" applyBorder="1"/>
    <xf numFmtId="0" fontId="0" fillId="0" borderId="18" xfId="0" applyBorder="1" applyAlignment="1">
      <alignment horizontal="center" vertical="center"/>
    </xf>
    <xf numFmtId="0" fontId="1" fillId="0" borderId="17" xfId="0" applyFont="1" applyBorder="1"/>
    <xf numFmtId="44" fontId="0" fillId="0" borderId="18" xfId="0" applyNumberFormat="1" applyBorder="1"/>
    <xf numFmtId="0" fontId="1" fillId="0" borderId="28" xfId="0" applyFont="1" applyBorder="1"/>
    <xf numFmtId="44" fontId="0" fillId="0" borderId="23" xfId="0" applyNumberFormat="1" applyBorder="1"/>
    <xf numFmtId="44" fontId="0" fillId="0" borderId="24" xfId="0" applyNumberFormat="1" applyBorder="1"/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44" fontId="0" fillId="0" borderId="20" xfId="0" applyNumberFormat="1" applyBorder="1"/>
    <xf numFmtId="0" fontId="0" fillId="0" borderId="20" xfId="0" applyBorder="1" applyAlignment="1">
      <alignment horizontal="center" vertical="center"/>
    </xf>
    <xf numFmtId="0" fontId="0" fillId="0" borderId="32" xfId="0" applyBorder="1"/>
    <xf numFmtId="44" fontId="0" fillId="0" borderId="8" xfId="0" applyNumberFormat="1" applyBorder="1"/>
    <xf numFmtId="44" fontId="7" fillId="0" borderId="8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33" xfId="0" applyBorder="1"/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64" fontId="0" fillId="0" borderId="0" xfId="0" applyNumberFormat="1"/>
    <xf numFmtId="0" fontId="1" fillId="0" borderId="3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0" fontId="0" fillId="0" borderId="41" xfId="0" applyBorder="1"/>
    <xf numFmtId="0" fontId="0" fillId="0" borderId="29" xfId="0" applyBorder="1"/>
    <xf numFmtId="0" fontId="0" fillId="0" borderId="42" xfId="0" applyBorder="1"/>
    <xf numFmtId="44" fontId="0" fillId="0" borderId="34" xfId="0" applyNumberFormat="1" applyBorder="1"/>
    <xf numFmtId="44" fontId="0" fillId="0" borderId="40" xfId="0" applyNumberFormat="1" applyBorder="1"/>
    <xf numFmtId="44" fontId="0" fillId="0" borderId="35" xfId="0" applyNumberFormat="1" applyBorder="1"/>
    <xf numFmtId="44" fontId="0" fillId="0" borderId="39" xfId="0" applyNumberFormat="1" applyBorder="1"/>
    <xf numFmtId="44" fontId="0" fillId="0" borderId="38" xfId="0" applyNumberFormat="1" applyBorder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164" fontId="1" fillId="2" borderId="25" xfId="0" applyNumberFormat="1" applyFont="1" applyFill="1" applyBorder="1" applyAlignment="1">
      <alignment horizontal="center"/>
    </xf>
    <xf numFmtId="164" fontId="1" fillId="2" borderId="2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10" fontId="0" fillId="3" borderId="8" xfId="0" applyNumberForma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164" fontId="4" fillId="2" borderId="16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horizontal="center" vertical="center" wrapText="1"/>
    </xf>
    <xf numFmtId="164" fontId="4" fillId="2" borderId="26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4" fontId="1" fillId="0" borderId="5" xfId="0" applyNumberFormat="1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1" fillId="0" borderId="4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2" xfId="0" applyBorder="1" applyAlignment="1">
      <alignment horizontal="left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/>
    </xf>
    <xf numFmtId="0" fontId="9" fillId="0" borderId="5" xfId="0" applyFont="1" applyBorder="1" applyAlignment="1">
      <alignment horizontal="center"/>
    </xf>
    <xf numFmtId="0" fontId="10" fillId="0" borderId="46" xfId="0" applyFont="1" applyBorder="1" applyAlignment="1">
      <alignment horizontal="center" vertical="center"/>
    </xf>
    <xf numFmtId="0" fontId="9" fillId="0" borderId="8" xfId="0" applyFont="1" applyBorder="1"/>
    <xf numFmtId="0" fontId="9" fillId="0" borderId="8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0" xfId="0" applyBorder="1"/>
    <xf numFmtId="0" fontId="1" fillId="2" borderId="54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5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938B-480D-4444-A8D0-75557BC4679A}">
  <dimension ref="A1:Q75"/>
  <sheetViews>
    <sheetView tabSelected="1" topLeftCell="A16" zoomScale="95" zoomScaleNormal="95" workbookViewId="0">
      <selection activeCell="H38" sqref="H28:K38"/>
    </sheetView>
  </sheetViews>
  <sheetFormatPr defaultRowHeight="15" x14ac:dyDescent="0.25"/>
  <cols>
    <col min="1" max="1" width="10.140625" customWidth="1"/>
    <col min="2" max="2" width="23.140625" bestFit="1" customWidth="1"/>
    <col min="3" max="3" width="11.7109375" bestFit="1" customWidth="1"/>
    <col min="4" max="4" width="13.28515625" bestFit="1" customWidth="1"/>
    <col min="5" max="5" width="17.85546875" bestFit="1" customWidth="1"/>
    <col min="8" max="8" width="22.28515625" customWidth="1"/>
    <col min="9" max="9" width="15.28515625" bestFit="1" customWidth="1"/>
    <col min="10" max="10" width="16.85546875" customWidth="1"/>
    <col min="11" max="11" width="24.28515625" customWidth="1"/>
    <col min="12" max="12" width="16.28515625" customWidth="1"/>
    <col min="13" max="13" width="13.7109375" customWidth="1"/>
    <col min="14" max="14" width="13.28515625" customWidth="1"/>
    <col min="15" max="15" width="18.5703125" customWidth="1"/>
    <col min="17" max="17" width="10.5703125" bestFit="1" customWidth="1"/>
  </cols>
  <sheetData>
    <row r="1" spans="1:17" ht="21.75" thickBot="1" x14ac:dyDescent="0.3">
      <c r="B1" s="111" t="s">
        <v>0</v>
      </c>
      <c r="C1" s="111"/>
      <c r="D1" s="111"/>
      <c r="E1" s="111"/>
      <c r="H1" s="109" t="s">
        <v>45</v>
      </c>
      <c r="I1" s="116" t="s">
        <v>12</v>
      </c>
      <c r="J1" s="114" t="s">
        <v>46</v>
      </c>
      <c r="K1" s="114" t="s">
        <v>15</v>
      </c>
    </row>
    <row r="2" spans="1:17" ht="18.75" customHeight="1" thickBot="1" x14ac:dyDescent="0.3">
      <c r="A2" s="91" t="s">
        <v>20</v>
      </c>
      <c r="B2" s="44" t="s">
        <v>17</v>
      </c>
      <c r="C2" s="45" t="s">
        <v>5</v>
      </c>
      <c r="D2" s="45" t="s">
        <v>4</v>
      </c>
      <c r="E2" s="15" t="s">
        <v>3</v>
      </c>
      <c r="H2" s="110"/>
      <c r="I2" s="117"/>
      <c r="J2" s="115"/>
      <c r="K2" s="115"/>
    </row>
    <row r="3" spans="1:17" x14ac:dyDescent="0.25">
      <c r="A3" s="112"/>
      <c r="B3" s="39" t="s">
        <v>24</v>
      </c>
      <c r="C3" s="6">
        <v>3</v>
      </c>
      <c r="D3" s="42"/>
      <c r="E3" s="43"/>
      <c r="F3">
        <f>C3*B11</f>
        <v>15</v>
      </c>
      <c r="H3" s="39" t="s">
        <v>6</v>
      </c>
      <c r="I3" s="40">
        <v>1800</v>
      </c>
      <c r="J3" s="41" t="s">
        <v>29</v>
      </c>
      <c r="K3" s="118" t="s">
        <v>8</v>
      </c>
    </row>
    <row r="4" spans="1:17" ht="15" customHeight="1" x14ac:dyDescent="0.25">
      <c r="A4" s="112"/>
      <c r="B4" s="10" t="s">
        <v>1</v>
      </c>
      <c r="C4" s="8"/>
      <c r="D4" s="19">
        <v>1</v>
      </c>
      <c r="E4" s="22">
        <v>3</v>
      </c>
      <c r="H4" s="10"/>
      <c r="I4" s="20">
        <v>1300</v>
      </c>
      <c r="J4" s="34" t="s">
        <v>22</v>
      </c>
      <c r="K4" s="119"/>
    </row>
    <row r="5" spans="1:17" x14ac:dyDescent="0.25">
      <c r="A5" s="112"/>
      <c r="B5" s="10" t="s">
        <v>2</v>
      </c>
      <c r="C5" s="8"/>
      <c r="D5" s="19">
        <v>1</v>
      </c>
      <c r="E5" s="22"/>
      <c r="H5" s="28" t="s">
        <v>7</v>
      </c>
      <c r="I5" s="35">
        <f>J5*671</f>
        <v>671</v>
      </c>
      <c r="J5" s="19">
        <v>1</v>
      </c>
      <c r="K5" s="72" t="s">
        <v>9</v>
      </c>
    </row>
    <row r="6" spans="1:17" ht="15" customHeight="1" thickBot="1" x14ac:dyDescent="0.3">
      <c r="A6" s="112"/>
      <c r="B6" s="23"/>
      <c r="C6" s="20">
        <f>C3*I3</f>
        <v>5400</v>
      </c>
      <c r="D6" s="20">
        <f>(I5*D4)+(I6*D5)</f>
        <v>2013</v>
      </c>
      <c r="E6" s="24">
        <f>(I10*E4)+(I11*E5)</f>
        <v>1350</v>
      </c>
      <c r="H6" s="10" t="s">
        <v>10</v>
      </c>
      <c r="I6" s="20">
        <f>J6*671</f>
        <v>1342</v>
      </c>
      <c r="J6" s="19">
        <v>2</v>
      </c>
      <c r="K6" s="72"/>
    </row>
    <row r="7" spans="1:17" ht="15" customHeight="1" thickBot="1" x14ac:dyDescent="0.3">
      <c r="A7" s="112"/>
      <c r="B7" s="101" t="s">
        <v>25</v>
      </c>
      <c r="C7" s="102">
        <f>SUM(C6,D6,E6)</f>
        <v>8763</v>
      </c>
      <c r="D7" s="102"/>
      <c r="E7" s="103"/>
      <c r="H7" s="10"/>
      <c r="I7" s="8"/>
      <c r="J7" s="8"/>
      <c r="K7" s="21"/>
      <c r="M7" s="132" t="s">
        <v>58</v>
      </c>
      <c r="N7" s="132"/>
      <c r="O7" s="58">
        <v>1800</v>
      </c>
      <c r="P7" s="50">
        <v>0.15</v>
      </c>
      <c r="Q7" s="57">
        <f>(O7*P7)+O7</f>
        <v>2070</v>
      </c>
    </row>
    <row r="8" spans="1:17" ht="15" customHeight="1" thickBot="1" x14ac:dyDescent="0.3">
      <c r="A8" s="112"/>
      <c r="B8" s="101"/>
      <c r="C8" s="102"/>
      <c r="D8" s="102"/>
      <c r="E8" s="103"/>
      <c r="H8" s="101" t="s">
        <v>11</v>
      </c>
      <c r="I8" s="124" t="s">
        <v>13</v>
      </c>
      <c r="J8" s="124" t="s">
        <v>46</v>
      </c>
      <c r="K8" s="123" t="s">
        <v>15</v>
      </c>
      <c r="M8" s="132" t="s">
        <v>57</v>
      </c>
      <c r="N8" s="132"/>
      <c r="O8" s="58">
        <v>1300</v>
      </c>
      <c r="P8" s="50">
        <v>0.15</v>
      </c>
      <c r="Q8" s="57">
        <f>(O8*P8)+O8</f>
        <v>1495</v>
      </c>
    </row>
    <row r="9" spans="1:17" ht="15" customHeight="1" thickBot="1" x14ac:dyDescent="0.3">
      <c r="A9" s="112"/>
      <c r="B9" s="10"/>
      <c r="C9" s="106"/>
      <c r="D9" s="107"/>
      <c r="E9" s="108"/>
      <c r="H9" s="101"/>
      <c r="I9" s="124"/>
      <c r="J9" s="124"/>
      <c r="K9" s="123"/>
      <c r="M9" s="132" t="s">
        <v>1</v>
      </c>
      <c r="N9" s="132"/>
      <c r="O9" s="58">
        <v>671</v>
      </c>
      <c r="P9" s="19">
        <v>2</v>
      </c>
      <c r="Q9" s="57">
        <f>P9*O9</f>
        <v>1342</v>
      </c>
    </row>
    <row r="10" spans="1:17" ht="30" customHeight="1" thickBot="1" x14ac:dyDescent="0.3">
      <c r="A10" s="112"/>
      <c r="B10" s="29" t="s">
        <v>18</v>
      </c>
      <c r="C10" s="104" t="s">
        <v>19</v>
      </c>
      <c r="D10" s="104"/>
      <c r="E10" s="105"/>
      <c r="H10" s="28" t="s">
        <v>7</v>
      </c>
      <c r="I10" s="35">
        <f>J10*450</f>
        <v>450</v>
      </c>
      <c r="J10" s="19">
        <v>1</v>
      </c>
      <c r="K10" s="72" t="s">
        <v>14</v>
      </c>
      <c r="M10" s="132" t="s">
        <v>56</v>
      </c>
      <c r="N10" s="132"/>
      <c r="O10" s="58">
        <v>671</v>
      </c>
      <c r="P10" s="19">
        <v>3</v>
      </c>
      <c r="Q10" s="57">
        <f>P10*O10</f>
        <v>2013</v>
      </c>
    </row>
    <row r="11" spans="1:17" ht="19.5" thickBot="1" x14ac:dyDescent="0.3">
      <c r="A11" s="113"/>
      <c r="B11" s="30">
        <v>5</v>
      </c>
      <c r="C11" s="98">
        <f>C7*B11</f>
        <v>43815</v>
      </c>
      <c r="D11" s="99"/>
      <c r="E11" s="100"/>
      <c r="H11" s="36" t="s">
        <v>10</v>
      </c>
      <c r="I11" s="37">
        <f>J11*450</f>
        <v>900</v>
      </c>
      <c r="J11" s="38">
        <v>2</v>
      </c>
      <c r="K11" s="74"/>
      <c r="M11" s="132" t="s">
        <v>55</v>
      </c>
      <c r="N11" s="132"/>
      <c r="O11" s="58">
        <v>671</v>
      </c>
      <c r="P11" s="19">
        <v>4</v>
      </c>
      <c r="Q11" s="57">
        <f>P11*O11</f>
        <v>2684</v>
      </c>
    </row>
    <row r="12" spans="1:17" ht="15.75" thickBot="1" x14ac:dyDescent="0.3"/>
    <row r="13" spans="1:17" ht="15" customHeight="1" thickBot="1" x14ac:dyDescent="0.3">
      <c r="A13" s="91" t="s">
        <v>23</v>
      </c>
      <c r="B13" s="44" t="s">
        <v>21</v>
      </c>
      <c r="C13" s="45" t="s">
        <v>5</v>
      </c>
      <c r="D13" s="45" t="s">
        <v>4</v>
      </c>
      <c r="E13" s="15" t="s">
        <v>3</v>
      </c>
      <c r="H13" s="125" t="s">
        <v>65</v>
      </c>
      <c r="I13" s="126"/>
      <c r="J13" s="126"/>
      <c r="K13" s="47" t="s">
        <v>47</v>
      </c>
      <c r="L13" s="148" t="s">
        <v>61</v>
      </c>
      <c r="M13" s="149"/>
      <c r="N13" s="150"/>
      <c r="O13" s="46"/>
      <c r="P13" s="48"/>
      <c r="Q13" s="46"/>
    </row>
    <row r="14" spans="1:17" x14ac:dyDescent="0.25">
      <c r="A14" s="66"/>
      <c r="B14" s="39" t="s">
        <v>24</v>
      </c>
      <c r="C14" s="6">
        <v>11</v>
      </c>
      <c r="D14" s="42"/>
      <c r="E14" s="43"/>
      <c r="H14" s="127" t="s">
        <v>48</v>
      </c>
      <c r="I14" s="128"/>
      <c r="J14" s="129"/>
      <c r="K14" s="54">
        <f>Q11</f>
        <v>2684</v>
      </c>
      <c r="L14" s="139" t="s">
        <v>66</v>
      </c>
      <c r="M14" s="140"/>
      <c r="N14" s="141"/>
    </row>
    <row r="15" spans="1:17" x14ac:dyDescent="0.25">
      <c r="A15" s="66"/>
      <c r="B15" s="10" t="s">
        <v>1</v>
      </c>
      <c r="C15" s="8"/>
      <c r="D15" s="19">
        <v>1</v>
      </c>
      <c r="E15" s="22">
        <v>3</v>
      </c>
      <c r="H15" s="159" t="s">
        <v>49</v>
      </c>
      <c r="I15" s="160"/>
      <c r="J15" s="161"/>
      <c r="K15" s="55">
        <f>Q10</f>
        <v>2013</v>
      </c>
      <c r="L15" s="142" t="s">
        <v>62</v>
      </c>
      <c r="M15" s="143"/>
      <c r="N15" s="144"/>
    </row>
    <row r="16" spans="1:17" ht="15.75" thickBot="1" x14ac:dyDescent="0.3">
      <c r="A16" s="66"/>
      <c r="B16" s="10" t="s">
        <v>2</v>
      </c>
      <c r="C16" s="8"/>
      <c r="D16" s="19">
        <v>1</v>
      </c>
      <c r="E16" s="22"/>
      <c r="H16" s="162" t="s">
        <v>50</v>
      </c>
      <c r="I16" s="163"/>
      <c r="J16" s="164"/>
      <c r="K16" s="56">
        <f>Q9</f>
        <v>1342</v>
      </c>
      <c r="L16" s="145" t="s">
        <v>63</v>
      </c>
      <c r="M16" s="146"/>
      <c r="N16" s="147"/>
    </row>
    <row r="17" spans="1:14" ht="15.75" thickBot="1" x14ac:dyDescent="0.3">
      <c r="A17" s="66"/>
      <c r="B17" s="25"/>
      <c r="C17" s="26">
        <f>C14*I4</f>
        <v>14300</v>
      </c>
      <c r="D17" s="26">
        <f>(I5*D15)+(I6*D16)</f>
        <v>2013</v>
      </c>
      <c r="E17" s="27">
        <f>(I10*E15)+(I11*E16)</f>
        <v>1350</v>
      </c>
      <c r="H17" s="120" t="s">
        <v>60</v>
      </c>
      <c r="I17" s="12">
        <v>1</v>
      </c>
      <c r="J17" s="51" t="s">
        <v>51</v>
      </c>
      <c r="K17" s="54">
        <f>Q7</f>
        <v>2070</v>
      </c>
      <c r="L17" s="151" t="s">
        <v>64</v>
      </c>
      <c r="M17" s="152"/>
      <c r="N17" s="153"/>
    </row>
    <row r="18" spans="1:14" x14ac:dyDescent="0.25">
      <c r="A18" s="66"/>
      <c r="B18" s="92" t="s">
        <v>16</v>
      </c>
      <c r="C18" s="94">
        <f>SUM(C17,D17,E17)</f>
        <v>17663</v>
      </c>
      <c r="D18" s="94"/>
      <c r="E18" s="95"/>
      <c r="H18" s="121"/>
      <c r="I18" s="28">
        <v>1</v>
      </c>
      <c r="J18" s="52" t="s">
        <v>52</v>
      </c>
      <c r="K18" s="55">
        <f>Q8</f>
        <v>1495</v>
      </c>
      <c r="L18" s="154"/>
      <c r="M18" s="155"/>
      <c r="N18" s="119"/>
    </row>
    <row r="19" spans="1:14" ht="15.75" thickBot="1" x14ac:dyDescent="0.3">
      <c r="A19" s="67"/>
      <c r="B19" s="93"/>
      <c r="C19" s="96"/>
      <c r="D19" s="96"/>
      <c r="E19" s="97"/>
      <c r="H19" s="121"/>
      <c r="I19" s="28">
        <v>1</v>
      </c>
      <c r="J19" s="52" t="s">
        <v>53</v>
      </c>
      <c r="K19" s="55">
        <f>Q8</f>
        <v>1495</v>
      </c>
      <c r="L19" s="154"/>
      <c r="M19" s="155"/>
      <c r="N19" s="119"/>
    </row>
    <row r="20" spans="1:14" ht="15.75" thickBot="1" x14ac:dyDescent="0.3">
      <c r="A20" s="3"/>
      <c r="H20" s="121"/>
      <c r="I20" s="28">
        <v>1</v>
      </c>
      <c r="J20" s="52" t="s">
        <v>69</v>
      </c>
      <c r="K20" s="55">
        <f>Q8</f>
        <v>1495</v>
      </c>
      <c r="L20" s="154"/>
      <c r="M20" s="155"/>
      <c r="N20" s="119"/>
    </row>
    <row r="21" spans="1:14" ht="15" customHeight="1" thickBot="1" x14ac:dyDescent="0.3">
      <c r="A21" s="91" t="s">
        <v>71</v>
      </c>
      <c r="B21" s="44" t="s">
        <v>21</v>
      </c>
      <c r="C21" s="45" t="s">
        <v>5</v>
      </c>
      <c r="D21" s="45" t="s">
        <v>4</v>
      </c>
      <c r="E21" s="15" t="s">
        <v>3</v>
      </c>
      <c r="H21" s="122"/>
      <c r="I21" s="49">
        <v>1</v>
      </c>
      <c r="J21" s="53" t="s">
        <v>54</v>
      </c>
      <c r="K21" s="56">
        <f>Q7</f>
        <v>2070</v>
      </c>
      <c r="L21" s="156"/>
      <c r="M21" s="157"/>
      <c r="N21" s="158"/>
    </row>
    <row r="22" spans="1:14" x14ac:dyDescent="0.25">
      <c r="A22" s="66"/>
      <c r="B22" s="39" t="s">
        <v>24</v>
      </c>
      <c r="C22" s="6">
        <v>2</v>
      </c>
      <c r="D22" s="42"/>
      <c r="E22" s="43"/>
      <c r="F22">
        <f>C22*B30</f>
        <v>16</v>
      </c>
      <c r="H22" s="133" t="s">
        <v>59</v>
      </c>
      <c r="I22" s="134"/>
      <c r="J22" s="134"/>
      <c r="K22" s="137">
        <f>SUM(K14:K21)</f>
        <v>14664</v>
      </c>
    </row>
    <row r="23" spans="1:14" ht="15.75" thickBot="1" x14ac:dyDescent="0.3">
      <c r="A23" s="66"/>
      <c r="B23" s="10" t="s">
        <v>1</v>
      </c>
      <c r="C23" s="8"/>
      <c r="D23" s="19">
        <v>1</v>
      </c>
      <c r="E23" s="22">
        <v>3</v>
      </c>
      <c r="H23" s="135"/>
      <c r="I23" s="136"/>
      <c r="J23" s="136"/>
      <c r="K23" s="138"/>
    </row>
    <row r="24" spans="1:14" ht="15.75" thickBot="1" x14ac:dyDescent="0.3">
      <c r="A24" s="66"/>
      <c r="B24" s="10" t="s">
        <v>2</v>
      </c>
      <c r="C24" s="8"/>
      <c r="D24" s="19">
        <v>1</v>
      </c>
      <c r="E24" s="22"/>
    </row>
    <row r="25" spans="1:14" x14ac:dyDescent="0.25">
      <c r="A25" s="66"/>
      <c r="B25" s="23"/>
      <c r="C25" s="20">
        <f>C22*I4</f>
        <v>2600</v>
      </c>
      <c r="D25" s="20">
        <f>(I5*D23)+(I6*D24)</f>
        <v>2013</v>
      </c>
      <c r="E25" s="24">
        <f>(I10*E23)+(I11*E24)</f>
        <v>1350</v>
      </c>
      <c r="H25" s="12" t="s">
        <v>67</v>
      </c>
      <c r="I25" s="16">
        <v>0.7</v>
      </c>
      <c r="J25" s="75">
        <f>K22*I25</f>
        <v>10264.799999999999</v>
      </c>
      <c r="K25" s="76"/>
    </row>
    <row r="26" spans="1:14" ht="15.75" thickBot="1" x14ac:dyDescent="0.3">
      <c r="A26" s="66"/>
      <c r="B26" s="101" t="s">
        <v>25</v>
      </c>
      <c r="C26" s="102">
        <f>SUM(C25,D25,E25)</f>
        <v>5963</v>
      </c>
      <c r="D26" s="102"/>
      <c r="E26" s="103"/>
      <c r="H26" s="11"/>
      <c r="I26" s="130" t="s">
        <v>68</v>
      </c>
      <c r="J26" s="130"/>
      <c r="K26" s="131"/>
    </row>
    <row r="27" spans="1:14" ht="15.75" thickBot="1" x14ac:dyDescent="0.3">
      <c r="A27" s="66"/>
      <c r="B27" s="101"/>
      <c r="C27" s="102"/>
      <c r="D27" s="102"/>
      <c r="E27" s="103"/>
    </row>
    <row r="28" spans="1:14" x14ac:dyDescent="0.25">
      <c r="A28" s="66"/>
      <c r="B28" s="10"/>
      <c r="C28" s="106"/>
      <c r="D28" s="107"/>
      <c r="E28" s="108"/>
      <c r="H28" s="174" t="s">
        <v>91</v>
      </c>
      <c r="I28" s="175" t="s">
        <v>75</v>
      </c>
      <c r="J28" s="176" t="s">
        <v>76</v>
      </c>
      <c r="K28" s="177" t="s">
        <v>77</v>
      </c>
    </row>
    <row r="29" spans="1:14" ht="15.75" customHeight="1" thickBot="1" x14ac:dyDescent="0.3">
      <c r="A29" s="66"/>
      <c r="B29" s="29" t="s">
        <v>26</v>
      </c>
      <c r="C29" s="104" t="s">
        <v>19</v>
      </c>
      <c r="D29" s="104"/>
      <c r="E29" s="105"/>
      <c r="H29" s="178"/>
      <c r="I29" s="171"/>
      <c r="J29" s="165"/>
      <c r="K29" s="179"/>
    </row>
    <row r="30" spans="1:14" ht="19.5" thickBot="1" x14ac:dyDescent="0.35">
      <c r="A30" s="67"/>
      <c r="B30" s="30">
        <v>8</v>
      </c>
      <c r="C30" s="98">
        <f>C26*B30</f>
        <v>47704</v>
      </c>
      <c r="D30" s="99"/>
      <c r="E30" s="100"/>
      <c r="H30" s="180"/>
      <c r="I30" s="181"/>
      <c r="J30" s="182"/>
      <c r="K30" s="183"/>
      <c r="L30" s="59"/>
    </row>
    <row r="31" spans="1:14" ht="17.25" thickBot="1" x14ac:dyDescent="0.35">
      <c r="H31" s="172" t="s">
        <v>70</v>
      </c>
      <c r="I31" s="173">
        <f>B11</f>
        <v>5</v>
      </c>
      <c r="J31" s="173">
        <v>4</v>
      </c>
      <c r="K31" s="173">
        <f>I31*J31</f>
        <v>20</v>
      </c>
      <c r="L31" s="59"/>
    </row>
    <row r="32" spans="1:14" ht="17.25" thickBot="1" x14ac:dyDescent="0.35">
      <c r="A32" s="91" t="s">
        <v>27</v>
      </c>
      <c r="B32" s="44" t="s">
        <v>21</v>
      </c>
      <c r="C32" s="45" t="s">
        <v>5</v>
      </c>
      <c r="D32" s="45" t="s">
        <v>4</v>
      </c>
      <c r="E32" s="15" t="s">
        <v>3</v>
      </c>
      <c r="H32" s="169" t="s">
        <v>72</v>
      </c>
      <c r="I32" s="168">
        <f>C14</f>
        <v>11</v>
      </c>
      <c r="J32" s="168">
        <v>2</v>
      </c>
      <c r="K32" s="168">
        <f t="shared" ref="K32:K36" si="0">I32*J32</f>
        <v>22</v>
      </c>
      <c r="L32" s="59"/>
    </row>
    <row r="33" spans="1:15" ht="16.5" x14ac:dyDescent="0.3">
      <c r="A33" s="66"/>
      <c r="B33" s="39" t="s">
        <v>24</v>
      </c>
      <c r="C33" s="6">
        <v>2</v>
      </c>
      <c r="D33" s="42"/>
      <c r="E33" s="43"/>
      <c r="F33">
        <f>C33*B41</f>
        <v>34</v>
      </c>
      <c r="H33" s="167" t="s">
        <v>73</v>
      </c>
      <c r="I33" s="168">
        <f>B30</f>
        <v>8</v>
      </c>
      <c r="J33" s="168">
        <v>4</v>
      </c>
      <c r="K33" s="168">
        <f t="shared" si="0"/>
        <v>32</v>
      </c>
      <c r="L33" s="59"/>
    </row>
    <row r="34" spans="1:15" ht="16.5" x14ac:dyDescent="0.3">
      <c r="A34" s="66"/>
      <c r="B34" s="10" t="s">
        <v>1</v>
      </c>
      <c r="C34" s="8"/>
      <c r="D34" s="19">
        <v>1</v>
      </c>
      <c r="E34" s="22">
        <v>3</v>
      </c>
      <c r="H34" s="167" t="s">
        <v>74</v>
      </c>
      <c r="I34" s="168">
        <f>B41</f>
        <v>17</v>
      </c>
      <c r="J34" s="168">
        <v>3</v>
      </c>
      <c r="K34" s="168">
        <f t="shared" si="0"/>
        <v>51</v>
      </c>
      <c r="L34" s="59"/>
    </row>
    <row r="35" spans="1:15" ht="16.5" x14ac:dyDescent="0.3">
      <c r="A35" s="66"/>
      <c r="B35" s="10" t="s">
        <v>2</v>
      </c>
      <c r="C35" s="8"/>
      <c r="D35" s="19">
        <v>1</v>
      </c>
      <c r="E35" s="22"/>
      <c r="H35" s="167" t="s">
        <v>30</v>
      </c>
      <c r="I35" s="168">
        <f>C44</f>
        <v>2</v>
      </c>
      <c r="J35" s="168">
        <v>2</v>
      </c>
      <c r="K35" s="168">
        <f t="shared" si="0"/>
        <v>4</v>
      </c>
      <c r="L35" s="59"/>
    </row>
    <row r="36" spans="1:15" ht="17.25" thickBot="1" x14ac:dyDescent="0.35">
      <c r="A36" s="66"/>
      <c r="B36" s="23"/>
      <c r="C36" s="20">
        <f>C33*I3</f>
        <v>3600</v>
      </c>
      <c r="D36" s="20">
        <f>(I5*D34)+(I6*D35)</f>
        <v>2013</v>
      </c>
      <c r="E36" s="24">
        <f>(I10*E34)+(I11*E35)</f>
        <v>1350</v>
      </c>
      <c r="H36" s="167" t="s">
        <v>31</v>
      </c>
      <c r="I36" s="168">
        <f>C52</f>
        <v>7</v>
      </c>
      <c r="J36" s="168">
        <v>3</v>
      </c>
      <c r="K36" s="185">
        <f t="shared" si="0"/>
        <v>21</v>
      </c>
      <c r="L36" s="59"/>
    </row>
    <row r="37" spans="1:15" ht="17.25" thickBot="1" x14ac:dyDescent="0.3">
      <c r="A37" s="66"/>
      <c r="B37" s="101" t="s">
        <v>25</v>
      </c>
      <c r="C37" s="102">
        <f>SUM(C36,D36,E36)</f>
        <v>6963</v>
      </c>
      <c r="D37" s="102"/>
      <c r="E37" s="103"/>
      <c r="H37" s="8"/>
      <c r="I37" s="166" t="s">
        <v>81</v>
      </c>
      <c r="J37" s="184"/>
      <c r="K37" s="61">
        <f>SUM(K31:K36)</f>
        <v>150</v>
      </c>
    </row>
    <row r="38" spans="1:15" ht="17.25" thickBot="1" x14ac:dyDescent="0.35">
      <c r="A38" s="66"/>
      <c r="B38" s="101"/>
      <c r="C38" s="102"/>
      <c r="D38" s="102"/>
      <c r="E38" s="103"/>
      <c r="H38" s="8"/>
      <c r="I38" s="170" t="s">
        <v>80</v>
      </c>
      <c r="J38" s="186"/>
      <c r="K38" s="61">
        <f>K37/30</f>
        <v>5</v>
      </c>
    </row>
    <row r="39" spans="1:15" x14ac:dyDescent="0.25">
      <c r="A39" s="66"/>
      <c r="B39" s="10"/>
      <c r="C39" s="106"/>
      <c r="D39" s="107"/>
      <c r="E39" s="108"/>
    </row>
    <row r="40" spans="1:15" ht="17.25" thickBot="1" x14ac:dyDescent="0.35">
      <c r="A40" s="66"/>
      <c r="B40" s="29" t="s">
        <v>28</v>
      </c>
      <c r="C40" s="104" t="s">
        <v>19</v>
      </c>
      <c r="D40" s="104"/>
      <c r="E40" s="105"/>
      <c r="H40" s="60" t="s">
        <v>79</v>
      </c>
      <c r="I40" s="59"/>
      <c r="J40" s="59"/>
      <c r="K40" s="59"/>
      <c r="L40" s="59"/>
    </row>
    <row r="41" spans="1:15" ht="19.5" thickBot="1" x14ac:dyDescent="0.35">
      <c r="A41" s="67"/>
      <c r="B41" s="30">
        <v>17</v>
      </c>
      <c r="C41" s="98">
        <f>C37*B41</f>
        <v>118371</v>
      </c>
      <c r="D41" s="99"/>
      <c r="E41" s="100"/>
      <c r="H41" s="60">
        <f>C52+C44+F33+F22+C14+F3</f>
        <v>85</v>
      </c>
      <c r="I41" s="59"/>
      <c r="J41" s="59"/>
      <c r="K41" s="59"/>
      <c r="L41" s="59"/>
    </row>
    <row r="42" spans="1:15" ht="17.25" thickBot="1" x14ac:dyDescent="0.35">
      <c r="H42" s="59"/>
      <c r="I42" s="59"/>
      <c r="J42" s="59"/>
      <c r="K42" s="59"/>
      <c r="L42" s="59"/>
    </row>
    <row r="43" spans="1:15" ht="17.25" customHeight="1" thickBot="1" x14ac:dyDescent="0.3">
      <c r="A43" s="91" t="s">
        <v>30</v>
      </c>
      <c r="B43" s="44" t="s">
        <v>21</v>
      </c>
      <c r="C43" s="45" t="s">
        <v>5</v>
      </c>
      <c r="D43" s="45" t="s">
        <v>4</v>
      </c>
      <c r="E43" s="15" t="s">
        <v>3</v>
      </c>
      <c r="H43" s="209" t="s">
        <v>90</v>
      </c>
      <c r="I43" s="188" t="s">
        <v>70</v>
      </c>
      <c r="J43" s="189" t="s">
        <v>72</v>
      </c>
      <c r="K43" s="189" t="s">
        <v>73</v>
      </c>
      <c r="L43" s="189" t="s">
        <v>74</v>
      </c>
      <c r="M43" s="192" t="s">
        <v>30</v>
      </c>
      <c r="N43" s="189" t="s">
        <v>84</v>
      </c>
      <c r="O43" s="203" t="s">
        <v>83</v>
      </c>
    </row>
    <row r="44" spans="1:15" ht="16.5" customHeight="1" x14ac:dyDescent="0.25">
      <c r="A44" s="66"/>
      <c r="B44" s="39" t="s">
        <v>24</v>
      </c>
      <c r="C44" s="6">
        <v>2</v>
      </c>
      <c r="D44" s="42"/>
      <c r="E44" s="43"/>
      <c r="H44" s="210"/>
      <c r="I44" s="187"/>
      <c r="J44" s="166"/>
      <c r="K44" s="166"/>
      <c r="L44" s="166"/>
      <c r="M44" s="193"/>
      <c r="N44" s="166"/>
      <c r="O44" s="204"/>
    </row>
    <row r="45" spans="1:15" ht="17.25" customHeight="1" thickBot="1" x14ac:dyDescent="0.3">
      <c r="A45" s="66"/>
      <c r="B45" s="10" t="s">
        <v>1</v>
      </c>
      <c r="C45" s="8"/>
      <c r="D45" s="19">
        <v>1</v>
      </c>
      <c r="E45" s="22">
        <v>3</v>
      </c>
      <c r="H45" s="211"/>
      <c r="I45" s="190"/>
      <c r="J45" s="191"/>
      <c r="K45" s="191"/>
      <c r="L45" s="191"/>
      <c r="M45" s="194"/>
      <c r="N45" s="191"/>
      <c r="O45" s="205"/>
    </row>
    <row r="46" spans="1:15" ht="16.5" x14ac:dyDescent="0.3">
      <c r="A46" s="66"/>
      <c r="B46" s="10" t="s">
        <v>2</v>
      </c>
      <c r="C46" s="8"/>
      <c r="D46" s="19">
        <v>1</v>
      </c>
      <c r="E46" s="22"/>
      <c r="G46" s="59">
        <v>1</v>
      </c>
      <c r="H46" s="172" t="s">
        <v>85</v>
      </c>
      <c r="I46" s="173">
        <v>2</v>
      </c>
      <c r="J46" s="173">
        <v>2</v>
      </c>
      <c r="K46" s="173">
        <v>2</v>
      </c>
      <c r="L46" s="173">
        <v>3</v>
      </c>
      <c r="M46" s="195">
        <v>0</v>
      </c>
      <c r="N46" s="173">
        <v>2</v>
      </c>
      <c r="O46" s="206">
        <f>SUM(I46:N46)</f>
        <v>11</v>
      </c>
    </row>
    <row r="47" spans="1:15" ht="17.25" thickBot="1" x14ac:dyDescent="0.35">
      <c r="A47" s="66"/>
      <c r="B47" s="25"/>
      <c r="C47" s="26">
        <f>C44*I3</f>
        <v>3600</v>
      </c>
      <c r="D47" s="26">
        <f>(I5*D45)+(I6*D46)</f>
        <v>2013</v>
      </c>
      <c r="E47" s="27">
        <f>(I10*E45)+(I11*E46)</f>
        <v>1350</v>
      </c>
      <c r="G47" s="59">
        <v>2</v>
      </c>
      <c r="H47" s="172" t="s">
        <v>86</v>
      </c>
      <c r="I47" s="168">
        <v>2</v>
      </c>
      <c r="J47" s="168">
        <v>2</v>
      </c>
      <c r="K47" s="168">
        <v>2</v>
      </c>
      <c r="L47" s="168">
        <v>3</v>
      </c>
      <c r="M47" s="196">
        <v>0</v>
      </c>
      <c r="N47" s="168">
        <v>2</v>
      </c>
      <c r="O47" s="206">
        <f>SUM(I47:N47)</f>
        <v>11</v>
      </c>
    </row>
    <row r="48" spans="1:15" ht="16.5" x14ac:dyDescent="0.3">
      <c r="A48" s="66"/>
      <c r="B48" s="92" t="s">
        <v>16</v>
      </c>
      <c r="C48" s="94">
        <f>SUM(C47,D47,E47)</f>
        <v>6963</v>
      </c>
      <c r="D48" s="94"/>
      <c r="E48" s="95"/>
      <c r="G48" s="59">
        <v>3</v>
      </c>
      <c r="H48" s="172" t="s">
        <v>87</v>
      </c>
      <c r="I48" s="168">
        <v>1</v>
      </c>
      <c r="J48" s="168">
        <v>3</v>
      </c>
      <c r="K48" s="168">
        <v>2</v>
      </c>
      <c r="L48" s="168">
        <v>3</v>
      </c>
      <c r="M48" s="196">
        <v>0</v>
      </c>
      <c r="N48" s="168">
        <v>1</v>
      </c>
      <c r="O48" s="206">
        <f>SUM(I48:N48)</f>
        <v>10</v>
      </c>
    </row>
    <row r="49" spans="1:15" ht="17.25" thickBot="1" x14ac:dyDescent="0.35">
      <c r="A49" s="67"/>
      <c r="B49" s="93"/>
      <c r="C49" s="96"/>
      <c r="D49" s="96"/>
      <c r="E49" s="97"/>
      <c r="G49" s="59">
        <v>4</v>
      </c>
      <c r="H49" s="172" t="s">
        <v>88</v>
      </c>
      <c r="I49" s="168">
        <v>0</v>
      </c>
      <c r="J49" s="168">
        <v>3</v>
      </c>
      <c r="K49" s="168">
        <v>1</v>
      </c>
      <c r="L49" s="168">
        <v>4</v>
      </c>
      <c r="M49" s="196">
        <v>1</v>
      </c>
      <c r="N49" s="168">
        <v>1</v>
      </c>
      <c r="O49" s="206">
        <f>SUM(I49:N49)</f>
        <v>10</v>
      </c>
    </row>
    <row r="50" spans="1:15" ht="17.25" thickBot="1" x14ac:dyDescent="0.35">
      <c r="G50" s="59">
        <v>5</v>
      </c>
      <c r="H50" s="172" t="s">
        <v>89</v>
      </c>
      <c r="I50" s="185">
        <v>0</v>
      </c>
      <c r="J50" s="185">
        <v>1</v>
      </c>
      <c r="K50" s="185">
        <v>1</v>
      </c>
      <c r="L50" s="185">
        <v>4</v>
      </c>
      <c r="M50" s="197">
        <v>1</v>
      </c>
      <c r="N50" s="185">
        <v>1</v>
      </c>
      <c r="O50" s="207">
        <f>SUM(I50:N50)</f>
        <v>8</v>
      </c>
    </row>
    <row r="51" spans="1:15" ht="15.75" thickBot="1" x14ac:dyDescent="0.3">
      <c r="A51" s="91" t="s">
        <v>31</v>
      </c>
      <c r="B51" s="44" t="s">
        <v>21</v>
      </c>
      <c r="C51" s="45" t="s">
        <v>5</v>
      </c>
      <c r="D51" s="45" t="s">
        <v>4</v>
      </c>
      <c r="E51" s="15" t="s">
        <v>3</v>
      </c>
      <c r="H51" s="200" t="s">
        <v>82</v>
      </c>
      <c r="I51" s="201">
        <f>SUM(I46:I50)</f>
        <v>5</v>
      </c>
      <c r="J51" s="202">
        <f t="shared" ref="J51:N51" si="1">SUM(J46:J50)</f>
        <v>11</v>
      </c>
      <c r="K51" s="202">
        <f t="shared" si="1"/>
        <v>8</v>
      </c>
      <c r="L51" s="202">
        <f t="shared" si="1"/>
        <v>17</v>
      </c>
      <c r="M51" s="199">
        <f t="shared" si="1"/>
        <v>2</v>
      </c>
      <c r="N51" s="199">
        <f>SUM(N46:N50)</f>
        <v>7</v>
      </c>
      <c r="O51" s="208">
        <f>SUM(O46:O50)</f>
        <v>50</v>
      </c>
    </row>
    <row r="52" spans="1:15" x14ac:dyDescent="0.25">
      <c r="A52" s="66"/>
      <c r="B52" s="39" t="s">
        <v>24</v>
      </c>
      <c r="C52" s="6">
        <v>7</v>
      </c>
      <c r="D52" s="42"/>
      <c r="E52" s="43"/>
      <c r="H52" s="198"/>
      <c r="I52" s="48"/>
    </row>
    <row r="53" spans="1:15" x14ac:dyDescent="0.25">
      <c r="A53" s="66"/>
      <c r="B53" s="10" t="s">
        <v>1</v>
      </c>
      <c r="C53" s="8"/>
      <c r="D53" s="19">
        <v>1</v>
      </c>
      <c r="E53" s="22">
        <v>3</v>
      </c>
      <c r="H53" s="198"/>
      <c r="I53" s="48"/>
    </row>
    <row r="54" spans="1:15" x14ac:dyDescent="0.25">
      <c r="A54" s="66"/>
      <c r="B54" s="10" t="s">
        <v>2</v>
      </c>
      <c r="C54" s="8"/>
      <c r="D54" s="19">
        <v>1</v>
      </c>
      <c r="E54" s="22"/>
    </row>
    <row r="55" spans="1:15" ht="15.75" thickBot="1" x14ac:dyDescent="0.3">
      <c r="A55" s="66"/>
      <c r="B55" s="25"/>
      <c r="C55" s="26">
        <f>C52*I3</f>
        <v>12600</v>
      </c>
      <c r="D55" s="26">
        <f>(I5*D53)+(I6*D54)</f>
        <v>2013</v>
      </c>
      <c r="E55" s="27">
        <f>(I10*E53)+(I11*E54)</f>
        <v>1350</v>
      </c>
    </row>
    <row r="56" spans="1:15" x14ac:dyDescent="0.25">
      <c r="A56" s="66"/>
      <c r="B56" s="92" t="s">
        <v>16</v>
      </c>
      <c r="C56" s="94">
        <f>SUM(C55,D55,E55)</f>
        <v>15963</v>
      </c>
      <c r="D56" s="94"/>
      <c r="E56" s="95"/>
    </row>
    <row r="57" spans="1:15" ht="15.75" thickBot="1" x14ac:dyDescent="0.3">
      <c r="A57" s="67"/>
      <c r="B57" s="93"/>
      <c r="C57" s="96"/>
      <c r="D57" s="96"/>
      <c r="E57" s="97"/>
    </row>
    <row r="59" spans="1:15" ht="15.75" thickBot="1" x14ac:dyDescent="0.3"/>
    <row r="60" spans="1:15" x14ac:dyDescent="0.25">
      <c r="A60" s="64" t="s">
        <v>43</v>
      </c>
      <c r="B60" s="9" t="s">
        <v>33</v>
      </c>
      <c r="C60" s="69"/>
      <c r="D60" s="69"/>
      <c r="E60" s="70"/>
    </row>
    <row r="61" spans="1:15" x14ac:dyDescent="0.25">
      <c r="A61" s="65"/>
      <c r="B61" s="10" t="s">
        <v>32</v>
      </c>
      <c r="C61" s="71"/>
      <c r="D61" s="71"/>
      <c r="E61" s="72"/>
    </row>
    <row r="62" spans="1:15" ht="15.75" thickBot="1" x14ac:dyDescent="0.3">
      <c r="A62" s="65"/>
      <c r="B62" s="11" t="s">
        <v>34</v>
      </c>
      <c r="C62" s="73"/>
      <c r="D62" s="73"/>
      <c r="E62" s="74"/>
    </row>
    <row r="63" spans="1:15" ht="18.75" customHeight="1" x14ac:dyDescent="0.25">
      <c r="A63" s="66"/>
      <c r="B63" s="80" t="s">
        <v>35</v>
      </c>
      <c r="C63" s="84">
        <f>SUM(C56+C48+C41+C30+C18+C11)</f>
        <v>250479</v>
      </c>
      <c r="D63" s="85"/>
      <c r="E63" s="86"/>
    </row>
    <row r="64" spans="1:15" ht="15" customHeight="1" thickBot="1" x14ac:dyDescent="0.3">
      <c r="A64" s="66"/>
      <c r="B64" s="81"/>
      <c r="C64" s="87"/>
      <c r="D64" s="88"/>
      <c r="E64" s="89"/>
    </row>
    <row r="65" spans="1:7" x14ac:dyDescent="0.25">
      <c r="A65" s="66"/>
      <c r="B65" s="32" t="s">
        <v>44</v>
      </c>
      <c r="C65" s="82">
        <v>0.05</v>
      </c>
      <c r="D65" s="82"/>
      <c r="E65" s="33">
        <f>C63*C65</f>
        <v>12523.95</v>
      </c>
      <c r="F65" s="77" t="s">
        <v>37</v>
      </c>
      <c r="G65" s="77"/>
    </row>
    <row r="66" spans="1:7" ht="15" customHeight="1" x14ac:dyDescent="0.25">
      <c r="A66" s="66"/>
      <c r="B66" s="83" t="s">
        <v>36</v>
      </c>
      <c r="C66" s="90">
        <f>C63-E65</f>
        <v>237955.05</v>
      </c>
      <c r="D66" s="90"/>
      <c r="E66" s="90"/>
      <c r="F66" s="77"/>
      <c r="G66" s="77"/>
    </row>
    <row r="67" spans="1:7" ht="15" customHeight="1" thickBot="1" x14ac:dyDescent="0.3">
      <c r="A67" s="67"/>
      <c r="B67" s="83"/>
      <c r="C67" s="90"/>
      <c r="D67" s="90"/>
      <c r="E67" s="90"/>
      <c r="F67" s="77"/>
      <c r="G67" s="77"/>
    </row>
    <row r="68" spans="1:7" ht="15" customHeight="1" x14ac:dyDescent="0.3">
      <c r="B68" s="5"/>
      <c r="C68" s="4"/>
      <c r="D68" s="4"/>
      <c r="E68" s="4"/>
    </row>
    <row r="69" spans="1:7" ht="15" customHeight="1" thickBot="1" x14ac:dyDescent="0.3">
      <c r="A69" s="2"/>
      <c r="B69" s="1"/>
    </row>
    <row r="70" spans="1:7" x14ac:dyDescent="0.25">
      <c r="A70" s="64" t="s">
        <v>42</v>
      </c>
      <c r="B70" s="12" t="s">
        <v>40</v>
      </c>
      <c r="C70" s="16">
        <v>0.6</v>
      </c>
      <c r="D70" s="75">
        <f>C66*C70</f>
        <v>142773.03</v>
      </c>
      <c r="E70" s="76"/>
    </row>
    <row r="71" spans="1:7" x14ac:dyDescent="0.25">
      <c r="A71" s="65"/>
      <c r="B71" s="10"/>
      <c r="C71" s="77" t="s">
        <v>38</v>
      </c>
      <c r="D71" s="77"/>
      <c r="E71" s="78"/>
    </row>
    <row r="72" spans="1:7" ht="15.75" thickBot="1" x14ac:dyDescent="0.3">
      <c r="A72" s="65"/>
      <c r="B72" s="7"/>
      <c r="C72" s="17"/>
      <c r="D72" s="17"/>
      <c r="E72" s="18"/>
    </row>
    <row r="73" spans="1:7" x14ac:dyDescent="0.25">
      <c r="A73" s="65"/>
      <c r="B73" s="12" t="s">
        <v>41</v>
      </c>
      <c r="C73" s="69" t="s">
        <v>78</v>
      </c>
      <c r="D73" s="69"/>
      <c r="E73" s="70"/>
    </row>
    <row r="74" spans="1:7" ht="15.75" thickBot="1" x14ac:dyDescent="0.3">
      <c r="A74" s="65"/>
      <c r="B74" s="10"/>
      <c r="C74" s="79">
        <f>C63</f>
        <v>250479</v>
      </c>
      <c r="D74" s="79"/>
      <c r="E74" s="14">
        <v>5</v>
      </c>
    </row>
    <row r="75" spans="1:7" ht="15.75" thickBot="1" x14ac:dyDescent="0.3">
      <c r="A75" s="68"/>
      <c r="B75" s="13"/>
      <c r="C75" s="62">
        <f>C74/E74</f>
        <v>50095.8</v>
      </c>
      <c r="D75" s="63"/>
      <c r="E75" s="31" t="s">
        <v>39</v>
      </c>
    </row>
  </sheetData>
  <mergeCells count="88">
    <mergeCell ref="K43:K45"/>
    <mergeCell ref="L43:L45"/>
    <mergeCell ref="M43:M45"/>
    <mergeCell ref="O43:O45"/>
    <mergeCell ref="N43:N45"/>
    <mergeCell ref="I38:J38"/>
    <mergeCell ref="I28:I30"/>
    <mergeCell ref="H28:H30"/>
    <mergeCell ref="H43:H45"/>
    <mergeCell ref="I43:I45"/>
    <mergeCell ref="J43:J45"/>
    <mergeCell ref="J25:K25"/>
    <mergeCell ref="I26:K26"/>
    <mergeCell ref="M8:N8"/>
    <mergeCell ref="M7:N7"/>
    <mergeCell ref="H22:J23"/>
    <mergeCell ref="K22:K23"/>
    <mergeCell ref="L14:N14"/>
    <mergeCell ref="L15:N15"/>
    <mergeCell ref="L16:N16"/>
    <mergeCell ref="L13:N13"/>
    <mergeCell ref="L17:N21"/>
    <mergeCell ref="M11:N11"/>
    <mergeCell ref="M10:N10"/>
    <mergeCell ref="M9:N9"/>
    <mergeCell ref="H15:J15"/>
    <mergeCell ref="H16:J16"/>
    <mergeCell ref="H17:H21"/>
    <mergeCell ref="K8:K9"/>
    <mergeCell ref="J8:J9"/>
    <mergeCell ref="I8:I9"/>
    <mergeCell ref="H13:J13"/>
    <mergeCell ref="H14:J14"/>
    <mergeCell ref="K10:K11"/>
    <mergeCell ref="K1:K2"/>
    <mergeCell ref="J1:J2"/>
    <mergeCell ref="I1:I2"/>
    <mergeCell ref="K5:K6"/>
    <mergeCell ref="K3:K4"/>
    <mergeCell ref="A13:A19"/>
    <mergeCell ref="B26:B27"/>
    <mergeCell ref="C26:E27"/>
    <mergeCell ref="C29:E29"/>
    <mergeCell ref="C10:E10"/>
    <mergeCell ref="C11:E11"/>
    <mergeCell ref="A2:A11"/>
    <mergeCell ref="B18:B19"/>
    <mergeCell ref="C18:E19"/>
    <mergeCell ref="C9:E9"/>
    <mergeCell ref="H1:H2"/>
    <mergeCell ref="B7:B8"/>
    <mergeCell ref="C7:E8"/>
    <mergeCell ref="H8:H9"/>
    <mergeCell ref="B1:E1"/>
    <mergeCell ref="C30:E30"/>
    <mergeCell ref="A21:A30"/>
    <mergeCell ref="A32:A41"/>
    <mergeCell ref="B37:B38"/>
    <mergeCell ref="C37:E38"/>
    <mergeCell ref="C40:E40"/>
    <mergeCell ref="C41:E41"/>
    <mergeCell ref="C28:E28"/>
    <mergeCell ref="C39:E39"/>
    <mergeCell ref="B66:B67"/>
    <mergeCell ref="C63:E64"/>
    <mergeCell ref="C66:E67"/>
    <mergeCell ref="A43:A49"/>
    <mergeCell ref="B48:B49"/>
    <mergeCell ref="C48:E49"/>
    <mergeCell ref="A51:A57"/>
    <mergeCell ref="B56:B57"/>
    <mergeCell ref="C56:E57"/>
    <mergeCell ref="J28:J30"/>
    <mergeCell ref="K28:K30"/>
    <mergeCell ref="I37:J37"/>
    <mergeCell ref="C75:D75"/>
    <mergeCell ref="A60:A67"/>
    <mergeCell ref="A70:A75"/>
    <mergeCell ref="C60:E60"/>
    <mergeCell ref="C61:E61"/>
    <mergeCell ref="C62:E62"/>
    <mergeCell ref="D70:E70"/>
    <mergeCell ref="C71:E71"/>
    <mergeCell ref="F65:G67"/>
    <mergeCell ref="C73:E73"/>
    <mergeCell ref="C74:D74"/>
    <mergeCell ref="B63:B64"/>
    <mergeCell ref="C65:D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2023-02-07T12:15:39Z</dcterms:created>
  <dcterms:modified xsi:type="dcterms:W3CDTF">2023-04-04T14:13:21Z</dcterms:modified>
</cp:coreProperties>
</file>