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Leon\Desktop\Tenders\HOUSE VENTER\"/>
    </mc:Choice>
  </mc:AlternateContent>
  <xr:revisionPtr revIDLastSave="0" documentId="8_{23461C62-FDCB-4DBB-B55D-18BEE69ED648}" xr6:coauthVersionLast="47" xr6:coauthVersionMax="47" xr10:uidLastSave="{00000000-0000-0000-0000-000000000000}"/>
  <bookViews>
    <workbookView xWindow="-120" yWindow="-120" windowWidth="29040" windowHeight="15840" xr2:uid="{A7D5E45E-2F20-496A-9CB1-B8A1B11F0359}"/>
  </bookViews>
  <sheets>
    <sheet name="SUMMARY" sheetId="1" r:id="rId1"/>
    <sheet name="HUIS VENTER" sheetId="2" r:id="rId2"/>
  </sheets>
  <externalReferences>
    <externalReference r:id="rId3"/>
  </externalReferences>
  <definedNames>
    <definedName name="_xlnm.Print_Area" localSheetId="1">'HUIS VENTER'!$A$1:$H$1153</definedName>
    <definedName name="_xlnm.Print_Area" localSheetId="0">SUMMARY!$A$1:$H$45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47" i="2" l="1"/>
  <c r="H1143" i="2"/>
  <c r="H1139" i="2"/>
  <c r="H1135" i="2"/>
  <c r="H1131" i="2"/>
  <c r="H1129" i="2"/>
  <c r="H1127" i="2"/>
  <c r="H1125" i="2"/>
  <c r="H1123" i="2"/>
  <c r="H1119" i="2"/>
  <c r="H1085" i="2"/>
  <c r="H1081" i="2"/>
  <c r="H1075" i="2"/>
  <c r="H1073" i="2"/>
  <c r="H1069" i="2"/>
  <c r="H1063" i="2"/>
  <c r="H1061" i="2"/>
  <c r="H1059" i="2"/>
  <c r="G1059" i="2"/>
  <c r="H1053" i="2"/>
  <c r="G1047" i="2"/>
  <c r="H1047" i="2" s="1"/>
  <c r="G1041" i="2"/>
  <c r="H1041" i="2" s="1"/>
  <c r="H1037" i="2"/>
  <c r="H1031" i="2"/>
  <c r="G1025" i="2"/>
  <c r="H1025" i="2" s="1"/>
  <c r="H1023" i="2"/>
  <c r="H1007" i="2"/>
  <c r="H1005" i="2"/>
  <c r="H1001" i="2"/>
  <c r="H967" i="2"/>
  <c r="H969" i="2" s="1"/>
  <c r="H27" i="1" s="1"/>
  <c r="H955" i="2"/>
  <c r="H953" i="2"/>
  <c r="H951" i="2"/>
  <c r="H945" i="2"/>
  <c r="H939" i="2"/>
  <c r="H933" i="2"/>
  <c r="H927" i="2"/>
  <c r="G927" i="2"/>
  <c r="G1017" i="2" s="1"/>
  <c r="H1017" i="2" s="1"/>
  <c r="G923" i="2"/>
  <c r="H923" i="2" s="1"/>
  <c r="G911" i="2"/>
  <c r="H911" i="2" s="1"/>
  <c r="G905" i="2"/>
  <c r="H905" i="2" s="1"/>
  <c r="G899" i="2"/>
  <c r="H899" i="2" s="1"/>
  <c r="G893" i="2"/>
  <c r="H893" i="2" s="1"/>
  <c r="G887" i="2"/>
  <c r="H887" i="2" s="1"/>
  <c r="G881" i="2"/>
  <c r="H881" i="2" s="1"/>
  <c r="G875" i="2"/>
  <c r="H875" i="2" s="1"/>
  <c r="G869" i="2"/>
  <c r="H869" i="2" s="1"/>
  <c r="H865" i="2"/>
  <c r="H859" i="2"/>
  <c r="G855" i="2"/>
  <c r="H855" i="2" s="1"/>
  <c r="G851" i="2"/>
  <c r="H851" i="2" s="1"/>
  <c r="G847" i="2"/>
  <c r="H847" i="2" s="1"/>
  <c r="G843" i="2"/>
  <c r="H843" i="2" s="1"/>
  <c r="H913" i="2" s="1"/>
  <c r="H25" i="1" s="1"/>
  <c r="H811" i="2"/>
  <c r="H813" i="2" s="1"/>
  <c r="H24" i="1" s="1"/>
  <c r="H807" i="2"/>
  <c r="H801" i="2"/>
  <c r="H765" i="2"/>
  <c r="H768" i="2" s="1"/>
  <c r="H21" i="1" s="1"/>
  <c r="H761" i="2"/>
  <c r="H757" i="2"/>
  <c r="H747" i="2"/>
  <c r="H743" i="2"/>
  <c r="H741" i="2"/>
  <c r="H737" i="2"/>
  <c r="H731" i="2"/>
  <c r="H729" i="2"/>
  <c r="H723" i="2"/>
  <c r="H717" i="2"/>
  <c r="H713" i="2"/>
  <c r="H711" i="2"/>
  <c r="G707" i="2"/>
  <c r="H707" i="2" s="1"/>
  <c r="H687" i="2"/>
  <c r="H681" i="2"/>
  <c r="H675" i="2"/>
  <c r="H673" i="2"/>
  <c r="H671" i="2"/>
  <c r="H669" i="2"/>
  <c r="H667" i="2"/>
  <c r="H665" i="2"/>
  <c r="H659" i="2"/>
  <c r="H657" i="2"/>
  <c r="H655" i="2"/>
  <c r="H653" i="2"/>
  <c r="H651" i="2"/>
  <c r="H649" i="2"/>
  <c r="H643" i="2"/>
  <c r="H641" i="2"/>
  <c r="H639" i="2"/>
  <c r="H637" i="2"/>
  <c r="H635" i="2"/>
  <c r="H629" i="2"/>
  <c r="H625" i="2"/>
  <c r="H621" i="2"/>
  <c r="H619" i="2"/>
  <c r="H617" i="2"/>
  <c r="H611" i="2"/>
  <c r="H607" i="2"/>
  <c r="H603" i="2"/>
  <c r="H597" i="2"/>
  <c r="H593" i="2"/>
  <c r="H591" i="2"/>
  <c r="H589" i="2"/>
  <c r="H587" i="2"/>
  <c r="H689" i="2" s="1"/>
  <c r="H19" i="1" s="1"/>
  <c r="H585" i="2"/>
  <c r="H583" i="2"/>
  <c r="H581" i="2"/>
  <c r="H567" i="2"/>
  <c r="H565" i="2"/>
  <c r="H563" i="2"/>
  <c r="H561" i="2"/>
  <c r="H559" i="2"/>
  <c r="H557" i="2"/>
  <c r="H551" i="2"/>
  <c r="H549" i="2"/>
  <c r="H569" i="2" s="1"/>
  <c r="H18" i="1" s="1"/>
  <c r="H543" i="2"/>
  <c r="H537" i="2"/>
  <c r="H513" i="2"/>
  <c r="H511" i="2"/>
  <c r="H498" i="2"/>
  <c r="H497" i="2"/>
  <c r="H496" i="2"/>
  <c r="H494" i="2"/>
  <c r="H478" i="2"/>
  <c r="H472" i="2"/>
  <c r="H466" i="2"/>
  <c r="H460" i="2"/>
  <c r="H454" i="2"/>
  <c r="H432" i="2"/>
  <c r="H430" i="2"/>
  <c r="H426" i="2"/>
  <c r="H386" i="2"/>
  <c r="H380" i="2"/>
  <c r="H374" i="2"/>
  <c r="H368" i="2"/>
  <c r="H366" i="2"/>
  <c r="H388" i="2" s="1"/>
  <c r="H14" i="1" s="1"/>
  <c r="H360" i="2"/>
  <c r="H347" i="2"/>
  <c r="H345" i="2"/>
  <c r="H349" i="2" s="1"/>
  <c r="H13" i="1" s="1"/>
  <c r="H331" i="2"/>
  <c r="H327" i="2"/>
  <c r="H321" i="2"/>
  <c r="H319" i="2"/>
  <c r="H333" i="2" s="1"/>
  <c r="H12" i="1" s="1"/>
  <c r="H303" i="2"/>
  <c r="H297" i="2"/>
  <c r="H291" i="2"/>
  <c r="H287" i="2"/>
  <c r="H285" i="2"/>
  <c r="H279" i="2"/>
  <c r="H273" i="2"/>
  <c r="H267" i="2"/>
  <c r="H265" i="2"/>
  <c r="H249" i="2"/>
  <c r="H247" i="2"/>
  <c r="F243" i="2"/>
  <c r="H243" i="2" s="1"/>
  <c r="H253" i="2" s="1"/>
  <c r="H9" i="1" s="1"/>
  <c r="H239" i="2"/>
  <c r="H237" i="2"/>
  <c r="H224" i="2"/>
  <c r="H223" i="2"/>
  <c r="H222" i="2"/>
  <c r="H218" i="2"/>
  <c r="H216" i="2"/>
  <c r="F210" i="2"/>
  <c r="H210" i="2" s="1"/>
  <c r="H206" i="2"/>
  <c r="F204" i="2"/>
  <c r="H204" i="2" s="1"/>
  <c r="H200" i="2"/>
  <c r="F200" i="2"/>
  <c r="F521" i="2" s="1"/>
  <c r="F519" i="2" s="1"/>
  <c r="H519" i="2" s="1"/>
  <c r="F198" i="2"/>
  <c r="H198" i="2" s="1"/>
  <c r="H196" i="2"/>
  <c r="F196" i="2"/>
  <c r="F190" i="2"/>
  <c r="H190" i="2" s="1"/>
  <c r="H189" i="2"/>
  <c r="F188" i="2"/>
  <c r="H188" i="2" s="1"/>
  <c r="H176" i="2"/>
  <c r="H175" i="2"/>
  <c r="H174" i="2"/>
  <c r="H173" i="2"/>
  <c r="H172" i="2"/>
  <c r="H161" i="2"/>
  <c r="F157" i="2"/>
  <c r="H157" i="2" s="1"/>
  <c r="H153" i="2"/>
  <c r="H147" i="2"/>
  <c r="F140" i="2"/>
  <c r="H140" i="2" s="1"/>
  <c r="F136" i="2"/>
  <c r="H136" i="2" s="1"/>
  <c r="H130" i="2"/>
  <c r="F128" i="2"/>
  <c r="H128" i="2" s="1"/>
  <c r="H127" i="2"/>
  <c r="F126" i="2"/>
  <c r="H126" i="2" s="1"/>
  <c r="H125" i="2"/>
  <c r="H124" i="2"/>
  <c r="F124" i="2"/>
  <c r="H123" i="2"/>
  <c r="H122" i="2"/>
  <c r="H121" i="2"/>
  <c r="H120" i="2"/>
  <c r="H119" i="2"/>
  <c r="F118" i="2"/>
  <c r="H118" i="2" s="1"/>
  <c r="H112" i="2"/>
  <c r="H109" i="2"/>
  <c r="F108" i="2"/>
  <c r="H108" i="2" s="1"/>
  <c r="H107" i="2"/>
  <c r="F106" i="2"/>
  <c r="H106" i="2" s="1"/>
  <c r="H104" i="2"/>
  <c r="F104" i="2"/>
  <c r="F99" i="2"/>
  <c r="H99" i="2" s="1"/>
  <c r="H98" i="2"/>
  <c r="F97" i="2"/>
  <c r="H97" i="2" s="1"/>
  <c r="H96" i="2"/>
  <c r="H95" i="2"/>
  <c r="F95" i="2"/>
  <c r="F93" i="2"/>
  <c r="H93" i="2" s="1"/>
  <c r="H91" i="2"/>
  <c r="F91" i="2"/>
  <c r="H90" i="2"/>
  <c r="H89" i="2"/>
  <c r="H88" i="2"/>
  <c r="F87" i="2"/>
  <c r="H87" i="2" s="1"/>
  <c r="H86" i="2"/>
  <c r="H74" i="2"/>
  <c r="H73" i="2"/>
  <c r="H72" i="2"/>
  <c r="H71" i="2"/>
  <c r="H70" i="2"/>
  <c r="F64" i="2"/>
  <c r="F172" i="2" s="1"/>
  <c r="H54" i="2"/>
  <c r="F50" i="2"/>
  <c r="H50" i="2" s="1"/>
  <c r="F42" i="2"/>
  <c r="H42" i="2" s="1"/>
  <c r="H38" i="2"/>
  <c r="F36" i="2"/>
  <c r="H15" i="2"/>
  <c r="H13" i="2"/>
  <c r="H12" i="2"/>
  <c r="H11" i="2"/>
  <c r="H20" i="2" s="1"/>
  <c r="H3" i="1" s="1"/>
  <c r="H15" i="1"/>
  <c r="H1149" i="2" l="1"/>
  <c r="H30" i="1" s="1"/>
  <c r="H179" i="2"/>
  <c r="H7" i="1" s="1"/>
  <c r="F46" i="2"/>
  <c r="H46" i="2" s="1"/>
  <c r="H36" i="2"/>
  <c r="H305" i="2"/>
  <c r="H11" i="1" s="1"/>
  <c r="H480" i="2"/>
  <c r="H16" i="1" s="1"/>
  <c r="H521" i="2"/>
  <c r="H749" i="2"/>
  <c r="H20" i="1" s="1"/>
  <c r="H957" i="2"/>
  <c r="H26" i="1" s="1"/>
  <c r="F167" i="2"/>
  <c r="H167" i="2" s="1"/>
  <c r="F507" i="2"/>
  <c r="G1013" i="2"/>
  <c r="H1013" i="2" s="1"/>
  <c r="H1087" i="2" s="1"/>
  <c r="H28" i="1" s="1"/>
  <c r="H64" i="2"/>
  <c r="F212" i="2"/>
  <c r="H212" i="2" s="1"/>
  <c r="H226" i="2" s="1"/>
  <c r="H8" i="1" s="1"/>
  <c r="F60" i="2"/>
  <c r="H60" i="2" s="1"/>
  <c r="F505" i="2" l="1"/>
  <c r="H505" i="2" s="1"/>
  <c r="H523" i="2" s="1"/>
  <c r="H17" i="1" s="1"/>
  <c r="H507" i="2"/>
  <c r="H76" i="2"/>
  <c r="H6" i="1" s="1"/>
  <c r="H32" i="1" s="1"/>
  <c r="H34" i="1" l="1"/>
  <c r="I32" i="1"/>
  <c r="H36" i="1"/>
  <c r="H38" i="1" l="1"/>
  <c r="H40" i="1" s="1"/>
  <c r="I40" i="1" s="1"/>
</calcChain>
</file>

<file path=xl/sharedStrings.xml><?xml version="1.0" encoding="utf-8"?>
<sst xmlns="http://schemas.openxmlformats.org/spreadsheetml/2006/main" count="825" uniqueCount="485">
  <si>
    <t>ITEM NO</t>
  </si>
  <si>
    <t>AMOUNT</t>
  </si>
  <si>
    <t>SECTION NO. 1 - PRELIMINARY AND GENERAL</t>
  </si>
  <si>
    <t>SECTION NO. 2 - BUILDING WORKS</t>
  </si>
  <si>
    <t>EARTHWORKS</t>
  </si>
  <si>
    <t>CONCRETE, FORMWORK AND REINFROCEMENT</t>
  </si>
  <si>
    <t>BRICKWORK</t>
  </si>
  <si>
    <t>WATERPROOFING</t>
  </si>
  <si>
    <t>ROOF COVERINGS</t>
  </si>
  <si>
    <t>CARPENTRY &amp; JOINERY</t>
  </si>
  <si>
    <t>FLOOR AND WALL LININGS</t>
  </si>
  <si>
    <t>IRONOMNGERY</t>
  </si>
  <si>
    <t>CEILINGS AND PARTITIONS</t>
  </si>
  <si>
    <t>STRUCTURAL STEELWORK</t>
  </si>
  <si>
    <t>METALWORK</t>
  </si>
  <si>
    <t>PLASTERING</t>
  </si>
  <si>
    <t>TILING</t>
  </si>
  <si>
    <t>PLUMBING AND DRAINAGE</t>
  </si>
  <si>
    <t>PAINTWORK</t>
  </si>
  <si>
    <t>ELECTRICAL WORK</t>
  </si>
  <si>
    <t>SECTION NO. 3 - EXTERNAL WORKS</t>
  </si>
  <si>
    <t>GENERAL SITE WORKS - ALTERATIONS AND ADDITIONS</t>
  </si>
  <si>
    <t>YARD WALLS</t>
  </si>
  <si>
    <t>LANDSCAPING AND PAVING</t>
  </si>
  <si>
    <t>EXTERNAL FEATURES</t>
  </si>
  <si>
    <t>POOL AND WATER FEATURES</t>
  </si>
  <si>
    <t>SECTION NO. 4 - PROVISIONAL AMOUNTS</t>
  </si>
  <si>
    <t>SUB-TOTAL</t>
  </si>
  <si>
    <t>ADD: CONTINGENCIES</t>
  </si>
  <si>
    <t>ADD: VALUE ADDED TAX 15% RATE#</t>
  </si>
  <si>
    <t>TAX</t>
  </si>
  <si>
    <t>TOTAL INCL VAT</t>
  </si>
  <si>
    <t>QUANTITY</t>
  </si>
  <si>
    <t>RATE</t>
  </si>
  <si>
    <t>SECTION NO. 1 - PRELIMINARIES AND GENERAL</t>
  </si>
  <si>
    <t>BILL NO. 1</t>
  </si>
  <si>
    <t>PRELIMINARIES</t>
  </si>
  <si>
    <t>PREAMBLES FOR TRADES</t>
  </si>
  <si>
    <t>Site establishment</t>
  </si>
  <si>
    <t>Fixed</t>
  </si>
  <si>
    <t>Allowance for preliminaries and general for items related to time, value and fixed</t>
  </si>
  <si>
    <t>TIME</t>
  </si>
  <si>
    <t>Subbies</t>
  </si>
  <si>
    <t>SECTION NO. 2 - BUILDING WORK</t>
  </si>
  <si>
    <t>EXCAVATIONS</t>
  </si>
  <si>
    <t>Excavate in earth as defined not exceeding 2m deep below reduced or natural ground level and set aside for use as filling (backfilling elsewhere) for:</t>
  </si>
  <si>
    <t>Strip Footings</t>
  </si>
  <si>
    <t>m³</t>
  </si>
  <si>
    <t>Bases</t>
  </si>
  <si>
    <t>Extra over trench and hole excavations in earth for excavation in:</t>
  </si>
  <si>
    <t>"Soft Rock" - Allowance</t>
  </si>
  <si>
    <t>Extra over all excavations for carting away or to be used as backfilling</t>
  </si>
  <si>
    <t>Surplus material from excavations for backfilling or carting away to dumping site.</t>
  </si>
  <si>
    <t>Risk of collapse of excavations</t>
  </si>
  <si>
    <t>Sides of trench and hole excavations not exceeding 1,5m deep.</t>
  </si>
  <si>
    <t>m²</t>
  </si>
  <si>
    <t>Keeping excavations free of water.</t>
  </si>
  <si>
    <t>No</t>
  </si>
  <si>
    <t>FILLING, ETC.</t>
  </si>
  <si>
    <t>Earth filling G6 supplied by the contractor compacted to 95% Mod AASHTO density</t>
  </si>
  <si>
    <t>Under floors</t>
  </si>
  <si>
    <t>2 layers 150mm thick</t>
  </si>
  <si>
    <t>Compaction of Surfaces</t>
  </si>
  <si>
    <t>Compaction of ground surface under floors including ripping and scarifying for a depth of 150mm, breaking down oversize material, adding suitable material where necessary and compacting to 95% Mod AASHTO density</t>
  </si>
  <si>
    <t>TESTS</t>
  </si>
  <si>
    <t>Prescribed tests to determine degree of compaction or other properties of ground or filling</t>
  </si>
  <si>
    <t>Mod AASHTO Density test</t>
  </si>
  <si>
    <t>Earthworks contingencies</t>
  </si>
  <si>
    <t>Prov</t>
  </si>
  <si>
    <t>BILL NO.  2</t>
  </si>
  <si>
    <t>CONCRETE, FORMWORK AND REINFORCEMENT</t>
  </si>
  <si>
    <t>REINFORCED CONCRETE</t>
  </si>
  <si>
    <t>Class 15MPa/19mm concrete</t>
  </si>
  <si>
    <t>Blinding</t>
  </si>
  <si>
    <t>Class 25MPa/19mm concrete</t>
  </si>
  <si>
    <t>Cavity fill</t>
  </si>
  <si>
    <t>Surface beds cast in panels on waterproofing</t>
  </si>
  <si>
    <t>Walls</t>
  </si>
  <si>
    <t>Class 30MPa/19mm concrete</t>
  </si>
  <si>
    <t>Isolated Beams</t>
  </si>
  <si>
    <t>Slabs including beams and inverted beams</t>
  </si>
  <si>
    <t>Columns</t>
  </si>
  <si>
    <t>TEST BLOCKS</t>
  </si>
  <si>
    <t>Making and testing 150 x 150 x 150mm concrete strength test cube</t>
  </si>
  <si>
    <t>CONCRETE SUNDRIES</t>
  </si>
  <si>
    <t>Finishing top surfaces of concrete smooth with a wood float and brush finish</t>
  </si>
  <si>
    <t>Surface beds, slabs and roof areas</t>
  </si>
  <si>
    <t>SMOOTH FORMWORK (DEGREE OF ACCURACY I)</t>
  </si>
  <si>
    <t>Smooth formwork to sides</t>
  </si>
  <si>
    <t xml:space="preserve">Columns </t>
  </si>
  <si>
    <t>Beams</t>
  </si>
  <si>
    <t>Edges, risers, ends and reveals not exceeding 300mm high or wide</t>
  </si>
  <si>
    <t>m</t>
  </si>
  <si>
    <t>Smooth formwork to soffits</t>
  </si>
  <si>
    <t>Slabs not exceeding 250mm thick propped up exceeding 1,5m not exceeding 3,5m high</t>
  </si>
  <si>
    <t>Soffits of Beams propped up exceeding 1,5 and not exceeding 3,5m high</t>
  </si>
  <si>
    <t>STAIRCASES PROVISIONAL</t>
  </si>
  <si>
    <t>Complete staircase including form work, concrete and reinforcement (Finish to staircase elsewhere)</t>
  </si>
  <si>
    <t>Stairs</t>
  </si>
  <si>
    <t>MOVEMENT JOINTS ETC</t>
  </si>
  <si>
    <t>Two layers of 375 micron DPC membrane as slip joint between horizontal concrete and brick surfaces including cement mortar bed</t>
  </si>
  <si>
    <t>Not exceeding 300mm wide</t>
  </si>
  <si>
    <t>Expansion joints with 'Jointex' or similar and approved  between vertical concrete and brick surfaces including sealing</t>
  </si>
  <si>
    <t>10mm Joints not exceeding 300mm high or wide</t>
  </si>
  <si>
    <t>Floors and walls</t>
  </si>
  <si>
    <t>Including sealant</t>
  </si>
  <si>
    <t>Saw cut joints</t>
  </si>
  <si>
    <t>3 x 30mm Saw cut joints sealed with Sika Loadflex, in top of concrete</t>
  </si>
  <si>
    <t>Includes sealant</t>
  </si>
  <si>
    <t>REINFORCEMENT</t>
  </si>
  <si>
    <t>High tensile steel reinforcement to structural concrete work</t>
  </si>
  <si>
    <t>To raft inc beams</t>
  </si>
  <si>
    <t>t</t>
  </si>
  <si>
    <t>Worked on allowances</t>
  </si>
  <si>
    <t>Fabric reinforcement</t>
  </si>
  <si>
    <t>Type 245 fabric reinforcement in surface beds, slabs, etc.</t>
  </si>
  <si>
    <t>Concrete contingencies</t>
  </si>
  <si>
    <t>BILL NO. 3</t>
  </si>
  <si>
    <t>MASONRY</t>
  </si>
  <si>
    <t>FOUNDATIONS</t>
  </si>
  <si>
    <t>220mm One brick walls</t>
  </si>
  <si>
    <t>280mm Walls of two half brick skins</t>
  </si>
  <si>
    <t>SUPERSTRUCTURE</t>
  </si>
  <si>
    <t>Brickwork of clay NFX bricks (14 MPa nominal compressive strength) in class II mortar</t>
  </si>
  <si>
    <t>110mm Half brick walls</t>
  </si>
  <si>
    <t>280mm Hollow walls of two half brick skins including wire ties</t>
  </si>
  <si>
    <t>BRICKWORK SUNDRIES</t>
  </si>
  <si>
    <t>Splayed mortar fillet one course high in 50mm cavity</t>
  </si>
  <si>
    <t>Closing 50mm cavity of hollow wall horizontally and vertically with one course of brickwork</t>
  </si>
  <si>
    <t>Brickwork reinforcement</t>
  </si>
  <si>
    <t>75mm Wide reinforcement built in horizontally</t>
  </si>
  <si>
    <t>150mm Wide reinforcement built in horizontally</t>
  </si>
  <si>
    <t>Standard  prestressed fabricated lintels</t>
  </si>
  <si>
    <t>110 x 75mm Lintels in lengths not exceeding 3m</t>
  </si>
  <si>
    <t>150 x 75mm Lintels in lengths not exceeding 3m</t>
  </si>
  <si>
    <t>Galvanized hoop iron cramps, ties, etc</t>
  </si>
  <si>
    <t>30 x 1,6mm Wall tie 500mm long with one end fixed to timber frame and other end built into brickwork</t>
  </si>
  <si>
    <t>Masonry contingencies</t>
  </si>
  <si>
    <t>BILL NO. 4</t>
  </si>
  <si>
    <t>DAMP PROOFING OF WALLS AND FLOORS</t>
  </si>
  <si>
    <t>One layer of 375 micron "SABS approved" embossed damp proof course</t>
  </si>
  <si>
    <t>DPC in window cills</t>
  </si>
  <si>
    <t>In walls</t>
  </si>
  <si>
    <t>One layer of 250 micron "SABS approved" waterproof sheeting sealed at laps</t>
  </si>
  <si>
    <t>Under surface beds</t>
  </si>
  <si>
    <t>Two coats 'Cemflex' waterproofing slurry mixed with Portland cement and water</t>
  </si>
  <si>
    <t>On plastered shower walls and floors</t>
  </si>
  <si>
    <t>WATERPROOFING TO ROOFS ALLOWANCE</t>
  </si>
  <si>
    <t>PROV</t>
  </si>
  <si>
    <t>EPDM SPEC</t>
  </si>
  <si>
    <t>BILL NO. 6</t>
  </si>
  <si>
    <t>CARPENTRY AND JOINERY</t>
  </si>
  <si>
    <t>ROOF CONSTRUCTION</t>
  </si>
  <si>
    <t>Mi-Tek engineered trusses</t>
  </si>
  <si>
    <t>Labour to install above (Measured on flat)</t>
  </si>
  <si>
    <t>Trusses manufactured an delivered to site (Measured on flat)</t>
  </si>
  <si>
    <t>EAVES, VERGES, ETC</t>
  </si>
  <si>
    <t>"Everite Flexit" pressed nutec-cement</t>
  </si>
  <si>
    <t>15 x 225mm Fascia or barge board countersunk screwed to support and roof timbers (elsewhere) with 75mm long brass screws at maximum 750mm centres and jointed with and including standard H-section jointing strips at all joints.</t>
  </si>
  <si>
    <t>SKIRTINGS</t>
  </si>
  <si>
    <t>"Meranti"</t>
  </si>
  <si>
    <t>95mm Meranti skirting</t>
  </si>
  <si>
    <t>DOORS</t>
  </si>
  <si>
    <t>Grooved semi solid timber door hung to frames</t>
  </si>
  <si>
    <t>Fire Door 813 x 2600mm high</t>
  </si>
  <si>
    <t>30MIN</t>
  </si>
  <si>
    <t>Single Door 813 x 2600mm high</t>
  </si>
  <si>
    <t>Purpose made slider doors including jambliner</t>
  </si>
  <si>
    <t>Door size 900 x 2600mm high</t>
  </si>
  <si>
    <t>FRAMED FRAMES, ARCHITRAVES, ETC</t>
  </si>
  <si>
    <t>Solid "Meranti" door frame with no sill, hung to timber door frames</t>
  </si>
  <si>
    <t>Door frame suitable for door 813 x 2400mm high</t>
  </si>
  <si>
    <t>ENTRANCE DOOR</t>
  </si>
  <si>
    <t>Timber door as specified by the architect or client to include supply and installation</t>
  </si>
  <si>
    <t>Provisional allowance for timber front door</t>
  </si>
  <si>
    <t>Item</t>
  </si>
  <si>
    <t>15,000.00</t>
  </si>
  <si>
    <t>BILL NO. 7</t>
  </si>
  <si>
    <t>FLOOR COVERINGS, WALL LININGS, ETC</t>
  </si>
  <si>
    <t>PREAMBLES</t>
  </si>
  <si>
    <t>For preambles refer to "Model Preambles for Trades"</t>
  </si>
  <si>
    <t>FLOOR COVERINGS</t>
  </si>
  <si>
    <t>Timber floor supplied and installed by a firm of specialists</t>
  </si>
  <si>
    <t>Provisional allowance for trims to engineered wood floors for supply and installation</t>
  </si>
  <si>
    <t>Provisional allowance for wood floors for supply and installation</t>
  </si>
  <si>
    <t>WALL LININGS</t>
  </si>
  <si>
    <t>Klompie</t>
  </si>
  <si>
    <t>Provisional allowance for klompie cladding to fireplaces and braai's</t>
  </si>
  <si>
    <t>7,500.00</t>
  </si>
  <si>
    <t>Nutec cladding</t>
  </si>
  <si>
    <t>To external wall areas</t>
  </si>
  <si>
    <t>BILL NO. 8</t>
  </si>
  <si>
    <t>IRONMONGERY</t>
  </si>
  <si>
    <t>LOCKS, HANDLES AND HINGES</t>
  </si>
  <si>
    <t>Provisional allowance for sliding mechanism for sliding doors</t>
  </si>
  <si>
    <t>2,500.00</t>
  </si>
  <si>
    <t>Provisional allowance for hinges, handles, lock sets to doors</t>
  </si>
  <si>
    <t>1,500.00</t>
  </si>
  <si>
    <t>BILL NO. 9</t>
  </si>
  <si>
    <t>CEILINGS, PARTITIONS AND ACCESS FLOORING</t>
  </si>
  <si>
    <t>CORNICES</t>
  </si>
  <si>
    <t>Shadowline Cornice</t>
  </si>
  <si>
    <t>SM25 Aluminium shadow line cornice, plugged</t>
  </si>
  <si>
    <t>NAILED UP CEILINGS</t>
  </si>
  <si>
    <t>9,5mm Gypsum plasterboard fixed at 450mm centres and with tape fixed over joints and the whole finished with gypsum plaster trowelled even and sponge finished surface</t>
  </si>
  <si>
    <t>Ceiling including galvanized steel sub structure brandering at 450mm centres and cross brandering as required - fixed to slab</t>
  </si>
  <si>
    <t>Ceiling including galvanized steel sub structure brandering at 450mm centres and cross brandering as required - flat ceilings</t>
  </si>
  <si>
    <t>EAVES</t>
  </si>
  <si>
    <t>9mm Nutec boards</t>
  </si>
  <si>
    <t>To 300mm eaves</t>
  </si>
  <si>
    <t>BULKHEADS ETC</t>
  </si>
  <si>
    <t>9.5mm Gypsum plasterboard ceilings including 3mm rhinolight plater to boards, and skimmed joints</t>
  </si>
  <si>
    <t>Extra over for curtain recess</t>
  </si>
  <si>
    <t>CEILING INSULATION</t>
  </si>
  <si>
    <t>"Isotherm" type ceiling insulation</t>
  </si>
  <si>
    <t>100mm Thick on ceilings between battens at 600mm centres</t>
  </si>
  <si>
    <t>BILL NO. 10</t>
  </si>
  <si>
    <t>SUPPLEMENTARY PREAMBLES</t>
  </si>
  <si>
    <t>Descriptions</t>
  </si>
  <si>
    <t>Descriptions of bolts shall be deemed to include nuts and washers</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</si>
  <si>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</si>
  <si>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</si>
  <si>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Descriptions of L-shaped and U-shaped anchor bolts shall be deemed to include bending, threading, nuts and washers and embedding in concrete. Where anchor bolts are described as embedded in sides or soffits of concrete it shall be deemed to include holes through formwork.</t>
  </si>
  <si>
    <t>Descriptions of expansion anchors and bolts and chemical anchors and bolts shall be deemed to include nuts, washers and mortices in brickwork or concrete.</t>
  </si>
  <si>
    <t>All Structural Steelwork shall be fabricated and erected in accordance with SANA 1200H</t>
  </si>
  <si>
    <t>All Structural Steelwork shall be manufactured subject to a set of approved Shop Drawings that will be submitted to the project Engineer for reviewing, commenting and approval</t>
  </si>
  <si>
    <t>All Structural Steelwork shall be of Grade 300W steel except cold formed hollow sections which shall be commercial grade</t>
  </si>
  <si>
    <t>All Structural Steelwork, unless described as Galvanised, shall be factory primed with two coats self etching primer</t>
  </si>
  <si>
    <t>All Structural bolts shall be grade 8.8</t>
  </si>
  <si>
    <t>STEEL COLUMNS AND BEAMS PROVISIONAL</t>
  </si>
  <si>
    <t>Galvanised welded columns in single lengths with flat section base, top, bearer and connection plates bolted to concrete</t>
  </si>
  <si>
    <t>100 x 100 x 4.5mm 12.9kg/m SHS columns</t>
  </si>
  <si>
    <t>ALLOWANCE</t>
  </si>
  <si>
    <t>Galvanised welded beams in single lengths with flat section bearer and connection plates bolted to concrete</t>
  </si>
  <si>
    <t>254 x 146mm x 31,3kg/m I-beam</t>
  </si>
  <si>
    <t>BILL NO. 11</t>
  </si>
  <si>
    <t>WINDOWS AND DOORS</t>
  </si>
  <si>
    <t>Provisional Sum allowed using opening sizes - no specification on system or glass used</t>
  </si>
  <si>
    <t>Provisional allowance for aluminium windows and doors including supply and installation</t>
  </si>
  <si>
    <t>3,250.00</t>
  </si>
  <si>
    <t>BALUSTRADES</t>
  </si>
  <si>
    <t>Provisional allowance for steel balustrades installed by a firm of specialists</t>
  </si>
  <si>
    <t>To Balconies</t>
  </si>
  <si>
    <t>1,750.00</t>
  </si>
  <si>
    <t>SHOWER DOORS</t>
  </si>
  <si>
    <t>6mm toughened glass with all fixing accessories</t>
  </si>
  <si>
    <t>Provisional allowance for frame less glass shower doors including supply and installation</t>
  </si>
  <si>
    <t>GARAGE DOORS</t>
  </si>
  <si>
    <t>Fully automated alu-zink garage door including installation</t>
  </si>
  <si>
    <t>Provisional allowance for double garage door including motor and installation</t>
  </si>
  <si>
    <t>SUNDRIES</t>
  </si>
  <si>
    <t>40 x 40 x 3mm galvanized steel angle to floors</t>
  </si>
  <si>
    <t>Window and door sills</t>
  </si>
  <si>
    <t>BILL NO. 12</t>
  </si>
  <si>
    <t>SCREEDS</t>
  </si>
  <si>
    <t>Screeds on concrete</t>
  </si>
  <si>
    <t>Average 35mm thick on shower floors to falls and currents to outlets</t>
  </si>
  <si>
    <t>25mm Thick on floors</t>
  </si>
  <si>
    <t>Average 60mm Thick to roofs to falls</t>
  </si>
  <si>
    <t>INTERNAL PLASTER</t>
  </si>
  <si>
    <t>One coat cement plaster on brickwork</t>
  </si>
  <si>
    <t>On narrow widths</t>
  </si>
  <si>
    <t>On walls</t>
  </si>
  <si>
    <t>One coat cement plaster on concrete</t>
  </si>
  <si>
    <t>On concrete soffits of slabs</t>
  </si>
  <si>
    <t>OFF SHUTTER</t>
  </si>
  <si>
    <t>On concrete soffits and sides of beams</t>
  </si>
  <si>
    <t>EXTERNAL PLASTER</t>
  </si>
  <si>
    <t>BILL NO. 13</t>
  </si>
  <si>
    <t>WALL TILING</t>
  </si>
  <si>
    <t>Wall tiles fixed with ceramic tile adhesive and approved waterproof grout to plastered walls - Adhesive and labour only (Tile elsewhere)</t>
  </si>
  <si>
    <t>FLOOR TILING</t>
  </si>
  <si>
    <t>Floor tiles fixed with ceramic tile adhesive and approved waterproof grout to plastered walls - Adhesive and labour only (Tile elsewhere)</t>
  </si>
  <si>
    <t>On screeded floors</t>
  </si>
  <si>
    <t>EDGE TRIMS, CORNER PROTECTORS, DIVIDING STRIPS, ETC</t>
  </si>
  <si>
    <t>"Kirk Marketing"</t>
  </si>
  <si>
    <t>Natural anodised aluminium "in-stair nosing"</t>
  </si>
  <si>
    <t>Anodised aluminium edge trim to tile</t>
  </si>
  <si>
    <t>TILING PC ALLOWANCES</t>
  </si>
  <si>
    <t>PC allowance to include supply, deliver and 10% waste allowance</t>
  </si>
  <si>
    <t>PC allowance for tiles to floors in showers</t>
  </si>
  <si>
    <t>R500/m2</t>
  </si>
  <si>
    <t>PC allowance for tiles to walls in Kitchen</t>
  </si>
  <si>
    <t>R350/m2</t>
  </si>
  <si>
    <t>PC allowances for tiles in living areas</t>
  </si>
  <si>
    <t>PC allowance for floor tiles in bathroom</t>
  </si>
  <si>
    <t>PC allowance for wall tiles in bathrooms</t>
  </si>
  <si>
    <t>PC allowance for floor tiles to balconies</t>
  </si>
  <si>
    <t>BILL NO. 14</t>
  </si>
  <si>
    <t>PLUMBING &amp; DRAINAGE</t>
  </si>
  <si>
    <t>RAINWATER DISPOSAL</t>
  </si>
  <si>
    <t>"Watertite"  OGEE seamless pre-painted aluminium gutters and down pipes</t>
  </si>
  <si>
    <t>Prov allowance</t>
  </si>
  <si>
    <t>Extra over gutter for outlet 75 x 50mm down pipe</t>
  </si>
  <si>
    <t>Extra over 75 x 50mm rainwater pipe for eaves or plinth offset</t>
  </si>
  <si>
    <t>Extra over gutter for stopped end</t>
  </si>
  <si>
    <t>Extra over 75 x 50mm rainwater pipe for shoe</t>
  </si>
  <si>
    <t>75 x 50mm Aluminium downpipes</t>
  </si>
  <si>
    <t>125 x 85mm x 0,6mm thick gutters and brackets</t>
  </si>
  <si>
    <t>uPVC</t>
  </si>
  <si>
    <t>75mm downpipe in walls</t>
  </si>
  <si>
    <t>STORMWATER DRAINAGE</t>
  </si>
  <si>
    <t>Trenches - Storm water drainage</t>
  </si>
  <si>
    <t>uPVC Pipes</t>
  </si>
  <si>
    <t>110mm uPVC pipes laid in trenches for storm water drainage</t>
  </si>
  <si>
    <t>Storm water brick catch pit build and plastered approximately 300 x 300 x 300mm high including 265 x 265mm Manhole Cover and frame</t>
  </si>
  <si>
    <t>Catch pits</t>
  </si>
  <si>
    <t>SOIL DRAINAGE</t>
  </si>
  <si>
    <t>uPvc</t>
  </si>
  <si>
    <t>Rodding Eyes</t>
  </si>
  <si>
    <t>50mm laid horizontally to fall</t>
  </si>
  <si>
    <t>110mm laid to falls</t>
  </si>
  <si>
    <t>Trenches - Sub soil drainage</t>
  </si>
  <si>
    <t>Build and plastered gulley approximately 300 x 300 x 300mm high including 265 x 265mm Manhole Cover and frame</t>
  </si>
  <si>
    <t>Gulleys</t>
  </si>
  <si>
    <t>FIRST FIX</t>
  </si>
  <si>
    <t>Geberit Mepla pipe including all fittings, inserts, joints etc to supply internal reticulation for</t>
  </si>
  <si>
    <t>Geyser points</t>
  </si>
  <si>
    <t>Garden taps</t>
  </si>
  <si>
    <t>Incoming main feed</t>
  </si>
  <si>
    <t>Hot water points</t>
  </si>
  <si>
    <t>Cold water points</t>
  </si>
  <si>
    <t>SECOND FIX</t>
  </si>
  <si>
    <t>Take delivery from supplier and install</t>
  </si>
  <si>
    <t>Kitchen double bowl sink consisting stainless steel inset sink, mixer tap, waste fitting and angle valves including connectition to sanitary drainage and water supplies</t>
  </si>
  <si>
    <t>Built in Bath tub with mixer tap, waste outlet, trap including connection to sanitary drainage and water supplies</t>
  </si>
  <si>
    <t>Kitchen prep bowl consisting stainless steel inset prep bowl, mixer tap, waste fitting and angle valves including connectition to sanitary drainage and water supplies</t>
  </si>
  <si>
    <t>Shower set consisting mixer tap, shower arm with rose and shower waste trap including connectition to sanitary drainage and water supplies</t>
  </si>
  <si>
    <t>WC set consisting wall hung Geberit type wash down pan and concealed cistern, actuator and toilet seat including connectition to sanitary drainage and water supplies</t>
  </si>
  <si>
    <t>Counter top single wash hand basin set with mixer tap, waste outlet, trap including connection to sanitary drainage and water supplies</t>
  </si>
  <si>
    <t>SANITARY FITTINGS</t>
  </si>
  <si>
    <t>The following PC Amounts is deemed to include the sanitary fittings as well as any accessories that must be fitted together with this fitting.</t>
  </si>
  <si>
    <t>Double zink and taps</t>
  </si>
  <si>
    <t>5,500.00</t>
  </si>
  <si>
    <t>Prep bowl and taps</t>
  </si>
  <si>
    <t>6,500.00</t>
  </si>
  <si>
    <t>Shower mixer and head</t>
  </si>
  <si>
    <t>3,500.00</t>
  </si>
  <si>
    <t>Wash closet complete</t>
  </si>
  <si>
    <t>6,000.00</t>
  </si>
  <si>
    <t>Hand wash basin and taps</t>
  </si>
  <si>
    <t>4,500.00</t>
  </si>
  <si>
    <t>Bath and Taps</t>
  </si>
  <si>
    <t>12,500.00</t>
  </si>
  <si>
    <t>HOT WATER GENERATION</t>
  </si>
  <si>
    <t>Supply and install</t>
  </si>
  <si>
    <t>Installation of a integrated heat pump</t>
  </si>
  <si>
    <t>55,000.00</t>
  </si>
  <si>
    <t>BATHROOM ACCESSORIES</t>
  </si>
  <si>
    <t>Supply and Install</t>
  </si>
  <si>
    <t>Sanitary fittings</t>
  </si>
  <si>
    <t>BILL NO. 15</t>
  </si>
  <si>
    <t>PAINT WORK</t>
  </si>
  <si>
    <t>Where not specifically described, descriptions for painting will deem to include for all necessary preparation, stopping and painting of all sealers, primers, undercoats, etc., all in strict accordance with the manufacturer's instructions</t>
  </si>
  <si>
    <t>MIDAS Earthcote PAINTWORK TO NEW WORK</t>
  </si>
  <si>
    <t>ON FLOATED PLASTER</t>
  </si>
  <si>
    <t>Prepare and apply one coat Midas Alkali resitant primer and two coats Midas Midalux 240 paint</t>
  </si>
  <si>
    <t>On internal plastered walls</t>
  </si>
  <si>
    <t>INCLUDES SKIMMING</t>
  </si>
  <si>
    <t>Prepare and apply one coat Midas Alkali resitant primer and two coats Midas Midamax 200 paint</t>
  </si>
  <si>
    <t>On internal plastered ceilings</t>
  </si>
  <si>
    <t>Prepare and apply one coat Midas alkali resistant primer and two coats Midas Envirolite Midalux 240</t>
  </si>
  <si>
    <t>On external plastered walls</t>
  </si>
  <si>
    <t>ON STRUCTURAL STEEL</t>
  </si>
  <si>
    <t>Prepare and apply one coat Midas Galvanised iron pre-cleaner, one coat Midas metal etch primer, one coat Midas Universal undercoat and two coats Midas Midaflow Gloss enamel paint</t>
  </si>
  <si>
    <t>On columns and beams</t>
  </si>
  <si>
    <t>ON FIBRE-CEMENT</t>
  </si>
  <si>
    <t>Prepare and apply one coat Midas alkali resistant primer, one Midas Universal undercoat and two coats Midas Envirolite Midalux 240</t>
  </si>
  <si>
    <t>On eaves soffit covering</t>
  </si>
  <si>
    <t>On ceilings</t>
  </si>
  <si>
    <t>ON WOOD</t>
  </si>
  <si>
    <t>Prepare and apply one coat Midas Woodprime, one coat Midas universal undercoat and two coats Midas water based Satin gloss enamel paint</t>
  </si>
  <si>
    <t>On skirtings, rails, etc not exceeding 300 mm girth</t>
  </si>
  <si>
    <t>Prepare and apply two coats Woodoc 30 stained varnish</t>
  </si>
  <si>
    <t>On frames, linings, etc.</t>
  </si>
  <si>
    <t>On doors</t>
  </si>
  <si>
    <t>ON FLOORS</t>
  </si>
  <si>
    <t>To garage floors</t>
  </si>
  <si>
    <t>ELECTRICAL</t>
  </si>
  <si>
    <t>UNDERFLOOR HEATING INSTALLATION</t>
  </si>
  <si>
    <t>Provisional allowance for underfloor heating supplied and installed</t>
  </si>
  <si>
    <t>ELECTRICAL- WIFI, DATA, SOUND ETC</t>
  </si>
  <si>
    <t>Provisional allowance for complete electrical installation including switchgear</t>
  </si>
  <si>
    <t>LIGHT FITTINGS</t>
  </si>
  <si>
    <t>Provisional allowance for light fittings</t>
  </si>
  <si>
    <t>SECTION NO. 3 - EXTERNAL WORK</t>
  </si>
  <si>
    <t>GENERAL SITE WORKS</t>
  </si>
  <si>
    <t>Nature of ground</t>
  </si>
  <si>
    <t>The nature of the ground is assumed to be a pickable material, therefore "earth", but possibly interspersed with "soft rock" builders not exceeding 0,3m3 in volume</t>
  </si>
  <si>
    <t>NOTE : All excavations are measured as being in "earth" and/or filling compacted to 98% modified AASHTO density  Descriptions of excavations shall be deemed to include for setting aside surplus excavated material in spoil heaps for use as filling or for depositing within 150m of the perimeter of the excavations and spreading and roughly levelling as directed, as well as for increase in bulk and multiple handling of excavated material caused by the contractor's method of operation.  Descriptions of carting away of excavated material shall be deemed to include loading excavated material onto trucks directly from the excavations or, alternatively, from stock piles situated on the building site and for bulking.</t>
  </si>
  <si>
    <t>Compaction tests on filling</t>
  </si>
  <si>
    <t>The rates of filling shall be deemed to include all compaction tests necessary for the contractor to aquint himself of the compaction, etc. The contractor must carry out sufficient tests in accordance with SABS 1200 DA-1988 page 10 in order to satisfy himself about the consistancy and compaction of materials Seperate tests measured are for the engineers sole use to establish the compaction and Mod AASHTO by an independant laboratory should it be necessary</t>
  </si>
  <si>
    <t>Carting away of excavated material</t>
  </si>
  <si>
    <t>Descriptions of carting away of excavated material shall be deemed to include loading excavated material onto trucks directly from the excavations or, alternatively, from stock piles situated on the building site.</t>
  </si>
  <si>
    <t>SITE ALTERATIONS AND DEMOLITIONS, ETC.</t>
  </si>
  <si>
    <t>Provisional allowance for site alterations and demolitions to accommodate new build</t>
  </si>
  <si>
    <t>BULK  EXCAVATIONS, FILLING ETC</t>
  </si>
  <si>
    <t>Open face excavation in earth over sloping site</t>
  </si>
  <si>
    <t>Open face excavation - cut and fill over site</t>
  </si>
  <si>
    <t>Extra over all excavations for carting away</t>
  </si>
  <si>
    <t>Surplus material from excavations and/or stock piles on site to a dumping site to be located by the Contractor. (Allow for bulking)</t>
  </si>
  <si>
    <t>BILL NO. 2</t>
  </si>
  <si>
    <t>Trenches - Strip footings to yard walls</t>
  </si>
  <si>
    <t>"Soft Rock" - Rate Only</t>
  </si>
  <si>
    <t>Earth filling obtained from the excavations and compacted to 93% Mod AASHTO density:</t>
  </si>
  <si>
    <t>Backfilling to trenches, holes, etc.</t>
  </si>
  <si>
    <t>Strip footings</t>
  </si>
  <si>
    <t>Y10 to 16mm bars</t>
  </si>
  <si>
    <t>One brick walls</t>
  </si>
  <si>
    <t>PAINTWORK ON FLOATED PLASTER</t>
  </si>
  <si>
    <t>Under paving</t>
  </si>
  <si>
    <t>SLEEVES</t>
  </si>
  <si>
    <t>Sleeves for services under paving</t>
  </si>
  <si>
    <t>50mm uPVC pipe</t>
  </si>
  <si>
    <t>CLADDING</t>
  </si>
  <si>
    <t>Stone cladding installed by a firm of specialists to</t>
  </si>
  <si>
    <t>External walls (Provisional)</t>
  </si>
  <si>
    <t>1,250.00</t>
  </si>
  <si>
    <t>PAVING</t>
  </si>
  <si>
    <t>Cobble paving</t>
  </si>
  <si>
    <t>LANDSCAPING</t>
  </si>
  <si>
    <t>Allowance for trees</t>
  </si>
  <si>
    <t>Irrigation</t>
  </si>
  <si>
    <t>50,000.00</t>
  </si>
  <si>
    <t>Soft Landscaping</t>
  </si>
  <si>
    <t>DECKING</t>
  </si>
  <si>
    <t>"Balua" or any other approved hardwood decking including sub structure</t>
  </si>
  <si>
    <t>Provisional allowance for decking installation to be supplied and installed by a firm of specialists</t>
  </si>
  <si>
    <t>POOL</t>
  </si>
  <si>
    <t>BILL NO. 5</t>
  </si>
  <si>
    <t>SWIMMING POOL AND WATER FEATURES</t>
  </si>
  <si>
    <t>To swimming pool</t>
  </si>
  <si>
    <t>Back excavation of vertical sides of excavations in earth for working space including backfilling compacted to 90% Mod AASHTO density</t>
  </si>
  <si>
    <t>Not exceeding 1000mm deep for placing and removing formwork to walls etc, 500mm away from excavated face</t>
  </si>
  <si>
    <t>Carting away</t>
  </si>
  <si>
    <t>Surface bed cast in panels on waterproofing - swimming pool</t>
  </si>
  <si>
    <t>To concrete cavities in walls</t>
  </si>
  <si>
    <t>Finishing top surfaces of concrete smooth with a power float</t>
  </si>
  <si>
    <t>Surface beds</t>
  </si>
  <si>
    <t>280mm Hollow walls of two half brick skins including wire ties and a 50mm cavity filled with concrete (Measured elsewhere)</t>
  </si>
  <si>
    <t>POOL COPING</t>
  </si>
  <si>
    <t>300 x 450mm concrete copings grouted in joints</t>
  </si>
  <si>
    <t>Provisional allowance for pool coping</t>
  </si>
  <si>
    <t>50 x 50mm Triangular fillet against walls etc</t>
  </si>
  <si>
    <t>Swimming pool walls</t>
  </si>
  <si>
    <t>POOL PUMP AND FIBREGLASS</t>
  </si>
  <si>
    <t>Fibre glass applied in accordance to manufacturer instructions</t>
  </si>
  <si>
    <t>Provisional allowance for fibreglass to floors and walls - pool</t>
  </si>
  <si>
    <t>Pool Pump supply and installed</t>
  </si>
  <si>
    <t>Provisional allowance for light fittings to pool</t>
  </si>
  <si>
    <t>1,000.00</t>
  </si>
  <si>
    <t>Provisional allowance for pool pump</t>
  </si>
  <si>
    <t>25,000.00</t>
  </si>
  <si>
    <t>Pool Cover</t>
  </si>
  <si>
    <t>Provisional allowance for pool cover</t>
  </si>
  <si>
    <t>Heat pump as specified by specialist</t>
  </si>
  <si>
    <t>Provisional allowance for heatpump</t>
  </si>
  <si>
    <t>PROVISIONAL SUMS AND PRIME COST AMOUNTS</t>
  </si>
  <si>
    <t>The following provisional sums are for work to be carried out by nominated or selected sub-contractors in terms of clause 14 &amp; 15 of the Principal Building Agreement.</t>
  </si>
  <si>
    <t>All provisional sums cover supply of material and equipment and installation. Provisional sums are net and do not include builder's discount and Value-Added Tax but the Tenderer may allow under "Profit" items any profit he considers necessary</t>
  </si>
  <si>
    <t>PROFIT</t>
  </si>
  <si>
    <t>Against the item "allow for profit" the Contractor must allow for whatever profit, if any, he requires on the relevant provisional sum. If the provisional sum differs from the final amount of the item concerned, the "profit" allowed will be proportionally adjusted</t>
  </si>
  <si>
    <t>ATTENDANCE</t>
  </si>
  <si>
    <t>Against the item "attendance" the Contractor must allow for co-ordinating the work, co-operating to the fullest extent with all parties concerned and for general attendance</t>
  </si>
  <si>
    <t>Attendance shall further mean to take delivery of and to attend upon off-loading of materials, allocation of suitable storage space, hoisting of materials to desired levels, the use of erected ordinary scaffolding and material, supply of power, lighting, water and similar facilities, the use of latrines and sheds, the building in of sleeves, plug and switch boxes, switchboards, pipes, etc., protection and making good in all trades</t>
  </si>
  <si>
    <t>The amount allowed for attendance will remain fixed unless the Scope of Works is altered, in which event the amount allowed will be adjusted according to the variation in Scope of Work, based on the original allowance</t>
  </si>
  <si>
    <t>GAS INSTALLATION</t>
  </si>
  <si>
    <t>Provisional allowance for gas installation</t>
  </si>
  <si>
    <t>10,000.00</t>
  </si>
  <si>
    <t>BUILD IN CUPBOARDS, KITCHEN CUPBOARDS AND VANITIES</t>
  </si>
  <si>
    <t>Provisional allowance for vanities</t>
  </si>
  <si>
    <t>Provisional allowance for work benches</t>
  </si>
  <si>
    <t>Provisional allowance for kitchen island</t>
  </si>
  <si>
    <t>Provisional allowance for kitchen cupboards</t>
  </si>
  <si>
    <t>Provisional allowances for build in cupboards</t>
  </si>
  <si>
    <t>GRANITE TOPS</t>
  </si>
  <si>
    <t>Provisional allowance for vanities for granite tops</t>
  </si>
  <si>
    <t>AIRCON INSTALLATION</t>
  </si>
  <si>
    <t>Provisional allowance for Air conditioning</t>
  </si>
  <si>
    <t>21,500.00</t>
  </si>
  <si>
    <t>GAS FIREPLACES, SLOW COMBUSTION STOVES ETC</t>
  </si>
  <si>
    <t>Provisional allowance for fireplaces</t>
  </si>
  <si>
    <t>35,000.00</t>
  </si>
  <si>
    <t>BRAAI, FLUE AND GATHER</t>
  </si>
  <si>
    <t>Provisional allowance for braai and flues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</si>
</sst>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quot;#,##0.00;[Red]\-&quot;R&quot;#,##0.00"/>
  </numFmts>
  <fonts count="6" x14ac:knownFonts="1">
    <font>
      <sz val="11"/>
      <color theme="1"/>
      <name val="Aptos Narrow"/>
      <family val="2"/>
      <scheme val="minor"/>
    </font>
    <font>
      <sz val="11"/>
      <color rgb="FFFF0000"/>
      <name val="Aptos Narrow"/>
      <family val="2"/>
      <scheme val="minor"/>
    </font>
    <font>
      <b/>
      <sz val="11"/>
      <color theme="1"/>
      <name val="Aptos Narrow"/>
      <family val="2"/>
      <scheme val="minor"/>
    </font>
    <font>
      <b/>
      <u/>
      <sz val="11"/>
      <color theme="1"/>
      <name val="Aptos Narrow"/>
      <family val="2"/>
      <scheme val="minor"/>
    </font>
    <font>
      <b/>
      <sz val="11"/>
      <color rgb="FFFF0000"/>
      <name val="Aptos Narrow"/>
      <family val="2"/>
      <scheme val="minor"/>
    </font>
    <font>
      <b/>
      <u/>
      <sz val="14"/>
      <color theme="1"/>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41">
    <xf numFmtId="0" fontId="0" fillId="0" borderId="0" xfId="0"/>
    <xf numFmtId="38" fontId="2" fillId="0" borderId="0" xfId="0" applyNumberFormat="1" applyFont="1" applyAlignment="1">
      <alignment horizontal="center" vertical="center" wrapText="1"/>
    </xf>
    <xf numFmtId="0" fontId="2" fillId="0" borderId="0" xfId="0" applyFont="1" applyAlignment="1">
      <alignment horizontal="center" vertical="center" wrapText="1"/>
    </xf>
    <xf numFmtId="40" fontId="2" fillId="0" borderId="0" xfId="0" applyNumberFormat="1" applyFont="1" applyAlignment="1">
      <alignment horizontal="right" vertical="center" wrapText="1"/>
    </xf>
    <xf numFmtId="40" fontId="2" fillId="0" borderId="0" xfId="0" applyNumberFormat="1" applyFont="1" applyAlignment="1">
      <alignment horizontal="center" vertical="center" wrapText="1"/>
    </xf>
    <xf numFmtId="38" fontId="0" fillId="0" borderId="0" xfId="0" applyNumberFormat="1" applyAlignment="1">
      <alignment vertical="top"/>
    </xf>
    <xf numFmtId="0" fontId="3" fillId="0" borderId="0" xfId="0" applyFont="1" applyAlignment="1">
      <alignment horizontal="justify" wrapText="1"/>
    </xf>
    <xf numFmtId="38" fontId="0" fillId="0" borderId="0" xfId="0" applyNumberFormat="1"/>
    <xf numFmtId="40" fontId="0" fillId="0" borderId="0" xfId="0" applyNumberFormat="1" applyAlignment="1">
      <alignment horizontal="right"/>
    </xf>
    <xf numFmtId="40" fontId="0" fillId="0" borderId="0" xfId="0" applyNumberFormat="1"/>
    <xf numFmtId="0" fontId="0" fillId="0" borderId="0" xfId="0" applyAlignment="1">
      <alignment horizontal="justify" wrapText="1"/>
    </xf>
    <xf numFmtId="16" fontId="0" fillId="0" borderId="0" xfId="0" applyNumberFormat="1"/>
    <xf numFmtId="40" fontId="2" fillId="0" borderId="0" xfId="0" applyNumberFormat="1" applyFont="1"/>
    <xf numFmtId="10" fontId="0" fillId="0" borderId="0" xfId="0" applyNumberFormat="1"/>
    <xf numFmtId="0" fontId="4" fillId="2" borderId="0" xfId="0" applyFont="1" applyFill="1" applyAlignment="1">
      <alignment horizontal="justify" wrapText="1"/>
    </xf>
    <xf numFmtId="0" fontId="4" fillId="2" borderId="0" xfId="0" applyFont="1" applyFill="1"/>
    <xf numFmtId="38" fontId="4" fillId="2" borderId="0" xfId="0" applyNumberFormat="1" applyFont="1" applyFill="1"/>
    <xf numFmtId="40" fontId="4" fillId="2" borderId="0" xfId="0" applyNumberFormat="1" applyFont="1" applyFill="1" applyAlignment="1">
      <alignment horizontal="right"/>
    </xf>
    <xf numFmtId="40" fontId="4" fillId="2" borderId="0" xfId="0" applyNumberFormat="1" applyFont="1" applyFill="1"/>
    <xf numFmtId="0" fontId="2" fillId="0" borderId="0" xfId="0" applyFont="1"/>
    <xf numFmtId="38" fontId="2" fillId="3" borderId="0" xfId="0" applyNumberFormat="1" applyFont="1" applyFill="1" applyAlignment="1">
      <alignment horizontal="center" vertical="center" wrapText="1"/>
    </xf>
    <xf numFmtId="0" fontId="2" fillId="3" borderId="0" xfId="0" applyFont="1" applyFill="1" applyAlignment="1">
      <alignment horizontal="center" vertical="center" wrapText="1"/>
    </xf>
    <xf numFmtId="40" fontId="2" fillId="3" borderId="0" xfId="0" applyNumberFormat="1" applyFont="1" applyFill="1" applyAlignment="1">
      <alignment horizontal="right" vertical="center" wrapText="1"/>
    </xf>
    <xf numFmtId="8" fontId="2" fillId="3" borderId="0" xfId="0" applyNumberFormat="1" applyFont="1" applyFill="1" applyAlignment="1">
      <alignment horizontal="center" vertical="center" wrapText="1"/>
    </xf>
    <xf numFmtId="0" fontId="5" fillId="0" borderId="0" xfId="0" applyFont="1" applyAlignment="1">
      <alignment horizontal="justify" wrapText="1"/>
    </xf>
    <xf numFmtId="8" fontId="0" fillId="0" borderId="0" xfId="0" applyNumberFormat="1"/>
    <xf numFmtId="8" fontId="2" fillId="2" borderId="0" xfId="0" applyNumberFormat="1" applyFont="1" applyFill="1"/>
    <xf numFmtId="38" fontId="0" fillId="3" borderId="0" xfId="0" applyNumberFormat="1" applyFill="1" applyAlignment="1">
      <alignment vertical="top"/>
    </xf>
    <xf numFmtId="0" fontId="0" fillId="3" borderId="0" xfId="0" applyFill="1"/>
    <xf numFmtId="0" fontId="3" fillId="3" borderId="0" xfId="0" applyFont="1" applyFill="1" applyAlignment="1">
      <alignment horizontal="justify" wrapText="1"/>
    </xf>
    <xf numFmtId="40" fontId="0" fillId="3" borderId="0" xfId="0" applyNumberFormat="1" applyFill="1" applyAlignment="1">
      <alignment horizontal="right"/>
    </xf>
    <xf numFmtId="8" fontId="0" fillId="3" borderId="0" xfId="0" applyNumberFormat="1" applyFill="1"/>
    <xf numFmtId="0" fontId="0" fillId="3" borderId="0" xfId="0" applyFill="1" applyAlignment="1">
      <alignment horizontal="justify" wrapText="1"/>
    </xf>
    <xf numFmtId="38" fontId="0" fillId="3" borderId="0" xfId="0" applyNumberFormat="1" applyFill="1"/>
    <xf numFmtId="0" fontId="2" fillId="0" borderId="0" xfId="0" applyFont="1" applyAlignment="1">
      <alignment horizontal="justify" wrapText="1"/>
    </xf>
    <xf numFmtId="14" fontId="0" fillId="0" borderId="0" xfId="0" applyNumberFormat="1"/>
    <xf numFmtId="0" fontId="1" fillId="0" borderId="0" xfId="0" applyFont="1"/>
    <xf numFmtId="0" fontId="4" fillId="0" borderId="0" xfId="0" applyFont="1"/>
    <xf numFmtId="0" fontId="0" fillId="4" borderId="0" xfId="0" applyFill="1"/>
    <xf numFmtId="38" fontId="0" fillId="4" borderId="0" xfId="0" applyNumberFormat="1" applyFill="1"/>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eon\Desktop\Tenders\HOUSE%20VENTER\HOUSE%20VENTER%20WORKING.xlsx" TargetMode="External"/><Relationship Id="rId1" Type="http://schemas.openxmlformats.org/officeDocument/2006/relationships/externalLinkPath" Target="HOUSE%20VENTER%20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HUIS VENTER"/>
      <sheetName val="CALCULATIONS"/>
    </sheetNames>
    <sheetDataSet>
      <sheetData sheetId="0"/>
      <sheetData sheetId="1"/>
      <sheetData sheetId="2">
        <row r="44">
          <cell r="B44">
            <v>504.45375000000001</v>
          </cell>
        </row>
        <row r="91">
          <cell r="B91">
            <v>1186.95</v>
          </cell>
        </row>
        <row r="327">
          <cell r="B327">
            <v>1032</v>
          </cell>
        </row>
        <row r="394">
          <cell r="B394">
            <v>25.555250000000004</v>
          </cell>
        </row>
        <row r="418">
          <cell r="B418">
            <v>18.815125000000002</v>
          </cell>
        </row>
        <row r="459">
          <cell r="B459">
            <v>129</v>
          </cell>
        </row>
        <row r="477">
          <cell r="B477">
            <v>360.6</v>
          </cell>
        </row>
        <row r="510">
          <cell r="B510">
            <v>1.4699999999999998</v>
          </cell>
        </row>
        <row r="530">
          <cell r="B530">
            <v>8.0849999999999991</v>
          </cell>
        </row>
        <row r="543">
          <cell r="B543">
            <v>100.89075</v>
          </cell>
        </row>
        <row r="567">
          <cell r="B567">
            <v>40</v>
          </cell>
        </row>
        <row r="599">
          <cell r="B599">
            <v>1032</v>
          </cell>
        </row>
        <row r="619">
          <cell r="B619">
            <v>1539</v>
          </cell>
        </row>
        <row r="666">
          <cell r="B666">
            <v>16.8</v>
          </cell>
        </row>
        <row r="691">
          <cell r="B691">
            <v>92.399999999999991</v>
          </cell>
        </row>
        <row r="783">
          <cell r="B783">
            <v>1539</v>
          </cell>
        </row>
        <row r="1039">
          <cell r="B1039">
            <v>126.65</v>
          </cell>
        </row>
        <row r="1052">
          <cell r="B1052">
            <v>352.45249999999999</v>
          </cell>
        </row>
        <row r="1086">
          <cell r="B1086">
            <v>260.85599999999999</v>
          </cell>
        </row>
        <row r="1119">
          <cell r="B1119">
            <v>500.55</v>
          </cell>
        </row>
        <row r="1136">
          <cell r="B1136">
            <v>1402.0425</v>
          </cell>
        </row>
        <row r="1137">
          <cell r="E1137">
            <v>300.65000000000003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4CCF6-FCEF-417A-9A8A-7DF388949C5D}">
  <dimension ref="A1:I41"/>
  <sheetViews>
    <sheetView tabSelected="1" view="pageBreakPreview" zoomScaleNormal="100" zoomScaleSheetLayoutView="100" workbookViewId="0">
      <selection activeCell="E16" sqref="E16"/>
    </sheetView>
  </sheetViews>
  <sheetFormatPr defaultRowHeight="15" x14ac:dyDescent="0.25"/>
  <cols>
    <col min="1" max="1" width="6.7109375" style="5" customWidth="1"/>
    <col min="2" max="2" width="1.7109375" customWidth="1"/>
    <col min="3" max="3" width="56.140625" style="10" customWidth="1"/>
    <col min="4" max="4" width="1.7109375" customWidth="1"/>
    <col min="6" max="6" width="10" style="7" customWidth="1"/>
    <col min="7" max="7" width="13.5703125" style="8" customWidth="1"/>
    <col min="8" max="8" width="13.5703125" style="9" customWidth="1"/>
  </cols>
  <sheetData>
    <row r="1" spans="1:8" s="2" customFormat="1" ht="30" x14ac:dyDescent="0.25">
      <c r="A1" s="1" t="s">
        <v>0</v>
      </c>
      <c r="F1" s="1"/>
      <c r="G1" s="3"/>
      <c r="H1" s="4" t="s">
        <v>1</v>
      </c>
    </row>
    <row r="3" spans="1:8" x14ac:dyDescent="0.25">
      <c r="A3" s="5">
        <v>1</v>
      </c>
      <c r="C3" s="6" t="s">
        <v>2</v>
      </c>
      <c r="H3" s="9">
        <f>'HUIS VENTER'!H20</f>
        <v>2925000</v>
      </c>
    </row>
    <row r="5" spans="1:8" x14ac:dyDescent="0.25">
      <c r="A5" s="5">
        <v>2</v>
      </c>
      <c r="C5" s="6" t="s">
        <v>3</v>
      </c>
    </row>
    <row r="6" spans="1:8" x14ac:dyDescent="0.25">
      <c r="B6" s="11"/>
      <c r="C6" s="10" t="s">
        <v>4</v>
      </c>
      <c r="H6" s="9">
        <f>'HUIS VENTER'!H76</f>
        <v>541116.16999999993</v>
      </c>
    </row>
    <row r="7" spans="1:8" x14ac:dyDescent="0.25">
      <c r="B7" s="11"/>
      <c r="C7" s="10" t="s">
        <v>5</v>
      </c>
      <c r="H7" s="9">
        <f>'HUIS VENTER'!H179</f>
        <v>6160401.419999999</v>
      </c>
    </row>
    <row r="8" spans="1:8" x14ac:dyDescent="0.25">
      <c r="B8" s="11"/>
      <c r="C8" s="10" t="s">
        <v>6</v>
      </c>
      <c r="H8" s="9">
        <f>'HUIS VENTER'!H226</f>
        <v>2183654.6999999997</v>
      </c>
    </row>
    <row r="9" spans="1:8" x14ac:dyDescent="0.25">
      <c r="B9" s="11"/>
      <c r="C9" s="10" t="s">
        <v>7</v>
      </c>
      <c r="H9" s="9">
        <f>'HUIS VENTER'!H253</f>
        <v>1311196</v>
      </c>
    </row>
    <row r="10" spans="1:8" x14ac:dyDescent="0.25">
      <c r="B10" s="11"/>
      <c r="C10" s="10" t="s">
        <v>8</v>
      </c>
      <c r="H10" s="9">
        <v>0</v>
      </c>
    </row>
    <row r="11" spans="1:8" x14ac:dyDescent="0.25">
      <c r="B11" s="11"/>
      <c r="C11" s="10" t="s">
        <v>9</v>
      </c>
      <c r="H11" s="9">
        <f>'HUIS VENTER'!H305</f>
        <v>0</v>
      </c>
    </row>
    <row r="12" spans="1:8" x14ac:dyDescent="0.25">
      <c r="B12" s="11"/>
      <c r="C12" s="10" t="s">
        <v>10</v>
      </c>
      <c r="H12" s="9">
        <f>'HUIS VENTER'!H333</f>
        <v>0</v>
      </c>
    </row>
    <row r="13" spans="1:8" x14ac:dyDescent="0.25">
      <c r="B13" s="11"/>
      <c r="C13" s="10" t="s">
        <v>11</v>
      </c>
      <c r="H13" s="9">
        <f>'HUIS VENTER'!H349</f>
        <v>0</v>
      </c>
    </row>
    <row r="14" spans="1:8" x14ac:dyDescent="0.25">
      <c r="B14" s="11"/>
      <c r="C14" s="10" t="s">
        <v>12</v>
      </c>
      <c r="H14" s="9">
        <f>'HUIS VENTER'!H388</f>
        <v>0</v>
      </c>
    </row>
    <row r="15" spans="1:8" x14ac:dyDescent="0.25">
      <c r="B15" s="11"/>
      <c r="C15" s="10" t="s">
        <v>13</v>
      </c>
      <c r="H15" s="9">
        <f>'HUIS VENTER'!H432</f>
        <v>182864</v>
      </c>
    </row>
    <row r="16" spans="1:8" x14ac:dyDescent="0.25">
      <c r="B16" s="11"/>
      <c r="C16" s="10" t="s">
        <v>14</v>
      </c>
      <c r="H16" s="9">
        <f>'HUIS VENTER'!H480</f>
        <v>0</v>
      </c>
    </row>
    <row r="17" spans="1:9" x14ac:dyDescent="0.25">
      <c r="B17" s="11"/>
      <c r="C17" s="10" t="s">
        <v>15</v>
      </c>
      <c r="H17" s="9">
        <f>'HUIS VENTER'!H523</f>
        <v>1154636.1400000001</v>
      </c>
    </row>
    <row r="18" spans="1:9" x14ac:dyDescent="0.25">
      <c r="B18" s="11"/>
      <c r="C18" s="10" t="s">
        <v>16</v>
      </c>
      <c r="H18" s="9">
        <f>'HUIS VENTER'!H569</f>
        <v>0</v>
      </c>
    </row>
    <row r="19" spans="1:9" x14ac:dyDescent="0.25">
      <c r="B19" s="11"/>
      <c r="C19" s="10" t="s">
        <v>17</v>
      </c>
      <c r="H19" s="9">
        <f>'HUIS VENTER'!H689</f>
        <v>0</v>
      </c>
    </row>
    <row r="20" spans="1:9" x14ac:dyDescent="0.25">
      <c r="B20" s="11"/>
      <c r="C20" s="10" t="s">
        <v>18</v>
      </c>
      <c r="H20" s="9">
        <f>'HUIS VENTER'!H749</f>
        <v>0</v>
      </c>
    </row>
    <row r="21" spans="1:9" x14ac:dyDescent="0.25">
      <c r="B21" s="11"/>
      <c r="C21" s="10" t="s">
        <v>19</v>
      </c>
      <c r="H21" s="9">
        <f>'HUIS VENTER'!H768</f>
        <v>0</v>
      </c>
    </row>
    <row r="23" spans="1:9" x14ac:dyDescent="0.25">
      <c r="A23" s="5">
        <v>3</v>
      </c>
      <c r="C23" s="6" t="s">
        <v>20</v>
      </c>
    </row>
    <row r="24" spans="1:9" x14ac:dyDescent="0.25">
      <c r="B24" s="11"/>
      <c r="C24" s="10" t="s">
        <v>21</v>
      </c>
      <c r="H24" s="9">
        <f>'HUIS VENTER'!H813</f>
        <v>350000</v>
      </c>
    </row>
    <row r="25" spans="1:9" x14ac:dyDescent="0.25">
      <c r="B25" s="11"/>
      <c r="C25" s="10" t="s">
        <v>22</v>
      </c>
      <c r="H25" s="9">
        <f>'HUIS VENTER'!H913</f>
        <v>0</v>
      </c>
    </row>
    <row r="26" spans="1:9" x14ac:dyDescent="0.25">
      <c r="B26" s="11"/>
      <c r="C26" s="10" t="s">
        <v>23</v>
      </c>
      <c r="H26" s="9">
        <f>'HUIS VENTER'!H957</f>
        <v>0</v>
      </c>
    </row>
    <row r="27" spans="1:9" x14ac:dyDescent="0.25">
      <c r="B27" s="11"/>
      <c r="C27" s="10" t="s">
        <v>24</v>
      </c>
      <c r="H27" s="9">
        <f>'HUIS VENTER'!H969</f>
        <v>0</v>
      </c>
    </row>
    <row r="28" spans="1:9" x14ac:dyDescent="0.25">
      <c r="B28" s="11"/>
      <c r="C28" s="10" t="s">
        <v>25</v>
      </c>
      <c r="H28" s="9">
        <f>'HUIS VENTER'!H1087</f>
        <v>0</v>
      </c>
    </row>
    <row r="30" spans="1:9" x14ac:dyDescent="0.25">
      <c r="A30" s="5">
        <v>4</v>
      </c>
      <c r="C30" s="6" t="s">
        <v>26</v>
      </c>
      <c r="H30" s="9">
        <f>'HUIS VENTER'!H1149</f>
        <v>0</v>
      </c>
    </row>
    <row r="32" spans="1:9" x14ac:dyDescent="0.25">
      <c r="C32" s="10" t="s">
        <v>27</v>
      </c>
      <c r="H32" s="12">
        <f>SUM(H2:H31)</f>
        <v>14808868.43</v>
      </c>
      <c r="I32">
        <f>H32/1381</f>
        <v>10723.293577118031</v>
      </c>
    </row>
    <row r="34" spans="3:9" x14ac:dyDescent="0.25">
      <c r="C34" s="10" t="s">
        <v>28</v>
      </c>
      <c r="F34" s="13">
        <v>7.4999999999999997E-2</v>
      </c>
      <c r="H34" s="9">
        <f>H32*7.5%</f>
        <v>1110665.13225</v>
      </c>
    </row>
    <row r="35" spans="3:9" x14ac:dyDescent="0.25">
      <c r="F35" s="13"/>
    </row>
    <row r="36" spans="3:9" x14ac:dyDescent="0.25">
      <c r="F36" s="13"/>
      <c r="H36" s="12">
        <f>H32+H34</f>
        <v>15919533.562249999</v>
      </c>
    </row>
    <row r="37" spans="3:9" x14ac:dyDescent="0.25">
      <c r="F37" s="13"/>
      <c r="H37" s="12"/>
    </row>
    <row r="38" spans="3:9" x14ac:dyDescent="0.25">
      <c r="C38" s="10" t="s">
        <v>29</v>
      </c>
      <c r="E38" t="s">
        <v>30</v>
      </c>
      <c r="F38" s="13">
        <v>0.15</v>
      </c>
      <c r="H38" s="9">
        <f>H36*F38</f>
        <v>2387930.0343374996</v>
      </c>
    </row>
    <row r="39" spans="3:9" x14ac:dyDescent="0.25">
      <c r="F39" s="13"/>
    </row>
    <row r="40" spans="3:9" x14ac:dyDescent="0.25">
      <c r="C40" s="14" t="s">
        <v>31</v>
      </c>
      <c r="D40" s="15"/>
      <c r="E40" s="15"/>
      <c r="F40" s="16"/>
      <c r="G40" s="17"/>
      <c r="H40" s="18">
        <f>H36+H38</f>
        <v>18307463.596587498</v>
      </c>
      <c r="I40">
        <f>H40/1381</f>
        <v>13256.671684712164</v>
      </c>
    </row>
    <row r="41" spans="3:9" x14ac:dyDescent="0.25">
      <c r="I41" s="19"/>
    </row>
  </sheetData>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86C4F-1767-49B2-BC3C-76FC91820477}">
  <dimension ref="A1:I1153"/>
  <sheetViews>
    <sheetView showZeros="0" view="pageBreakPreview" zoomScaleNormal="100" zoomScaleSheetLayoutView="100" workbookViewId="0">
      <pane ySplit="1" topLeftCell="A4" activePane="bottomLeft" state="frozen"/>
      <selection activeCell="E16" sqref="E16"/>
      <selection pane="bottomLeft" activeCell="E16" sqref="E16"/>
    </sheetView>
  </sheetViews>
  <sheetFormatPr defaultRowHeight="15" x14ac:dyDescent="0.25"/>
  <cols>
    <col min="1" max="1" width="6.7109375" style="5" customWidth="1"/>
    <col min="2" max="2" width="4.7109375" customWidth="1"/>
    <col min="3" max="3" width="56.140625" style="10" customWidth="1"/>
    <col min="4" max="4" width="1.7109375" customWidth="1"/>
    <col min="6" max="6" width="10" style="7" customWidth="1"/>
    <col min="7" max="7" width="13.5703125" style="8" customWidth="1"/>
    <col min="8" max="8" width="16.28515625" style="25" customWidth="1"/>
  </cols>
  <sheetData>
    <row r="1" spans="1:8" s="2" customFormat="1" ht="30" x14ac:dyDescent="0.25">
      <c r="A1" s="20" t="s">
        <v>0</v>
      </c>
      <c r="B1" s="21"/>
      <c r="C1" s="21"/>
      <c r="D1" s="21"/>
      <c r="E1" s="21"/>
      <c r="F1" s="20" t="s">
        <v>32</v>
      </c>
      <c r="G1" s="22" t="s">
        <v>33</v>
      </c>
      <c r="H1" s="23" t="s">
        <v>1</v>
      </c>
    </row>
    <row r="3" spans="1:8" ht="18.75" x14ac:dyDescent="0.3">
      <c r="C3" s="24" t="s">
        <v>34</v>
      </c>
      <c r="F3"/>
    </row>
    <row r="5" spans="1:8" x14ac:dyDescent="0.25">
      <c r="C5" s="6" t="s">
        <v>35</v>
      </c>
      <c r="F5"/>
    </row>
    <row r="7" spans="1:8" x14ac:dyDescent="0.25">
      <c r="C7" s="6" t="s">
        <v>36</v>
      </c>
      <c r="F7"/>
    </row>
    <row r="9" spans="1:8" x14ac:dyDescent="0.25">
      <c r="C9" s="6" t="s">
        <v>37</v>
      </c>
      <c r="F9"/>
    </row>
    <row r="11" spans="1:8" x14ac:dyDescent="0.25">
      <c r="C11" s="10" t="s">
        <v>38</v>
      </c>
      <c r="E11" t="s">
        <v>39</v>
      </c>
      <c r="F11" s="7">
        <v>1</v>
      </c>
      <c r="G11" s="8">
        <v>50000</v>
      </c>
      <c r="H11" s="25">
        <f t="shared" ref="H11:H12" si="0">F11*G11</f>
        <v>50000</v>
      </c>
    </row>
    <row r="12" spans="1:8" x14ac:dyDescent="0.25">
      <c r="H12" s="25">
        <f t="shared" si="0"/>
        <v>0</v>
      </c>
    </row>
    <row r="13" spans="1:8" ht="30" x14ac:dyDescent="0.25">
      <c r="C13" s="10" t="s">
        <v>40</v>
      </c>
      <c r="E13" t="s">
        <v>41</v>
      </c>
      <c r="F13">
        <v>14</v>
      </c>
      <c r="G13" s="8">
        <v>200000</v>
      </c>
      <c r="H13" s="25">
        <f>F13*G13</f>
        <v>2800000</v>
      </c>
    </row>
    <row r="15" spans="1:8" x14ac:dyDescent="0.25">
      <c r="C15" s="10" t="s">
        <v>42</v>
      </c>
      <c r="E15" t="s">
        <v>39</v>
      </c>
      <c r="F15" s="7">
        <v>1</v>
      </c>
      <c r="G15" s="8">
        <v>75000</v>
      </c>
      <c r="H15" s="25">
        <f t="shared" ref="H15" si="1">F15*G15</f>
        <v>75000</v>
      </c>
    </row>
    <row r="20" spans="1:8" x14ac:dyDescent="0.25">
      <c r="H20" s="26">
        <f>SUM(H8:H19)</f>
        <v>2925000</v>
      </c>
    </row>
    <row r="25" spans="1:8" ht="18.75" x14ac:dyDescent="0.3">
      <c r="C25" s="24" t="s">
        <v>43</v>
      </c>
      <c r="F25"/>
    </row>
    <row r="27" spans="1:8" s="28" customFormat="1" x14ac:dyDescent="0.25">
      <c r="A27" s="27"/>
      <c r="C27" s="29" t="s">
        <v>35</v>
      </c>
      <c r="G27" s="30"/>
      <c r="H27" s="31"/>
    </row>
    <row r="28" spans="1:8" s="28" customFormat="1" x14ac:dyDescent="0.25">
      <c r="A28" s="27"/>
      <c r="C28" s="32"/>
      <c r="F28" s="33"/>
      <c r="G28" s="30"/>
      <c r="H28" s="31"/>
    </row>
    <row r="29" spans="1:8" s="28" customFormat="1" x14ac:dyDescent="0.25">
      <c r="A29" s="27"/>
      <c r="C29" s="29" t="s">
        <v>4</v>
      </c>
      <c r="G29" s="30"/>
      <c r="H29" s="31"/>
    </row>
    <row r="32" spans="1:8" x14ac:dyDescent="0.25">
      <c r="C32" s="6" t="s">
        <v>44</v>
      </c>
      <c r="F32"/>
    </row>
    <row r="34" spans="1:8" ht="45" x14ac:dyDescent="0.25">
      <c r="C34" s="34" t="s">
        <v>45</v>
      </c>
      <c r="F34"/>
    </row>
    <row r="36" spans="1:8" x14ac:dyDescent="0.25">
      <c r="A36" s="5">
        <v>36923</v>
      </c>
      <c r="B36" s="35"/>
      <c r="C36" s="10" t="s">
        <v>46</v>
      </c>
      <c r="E36" t="s">
        <v>47</v>
      </c>
      <c r="F36" s="7">
        <f>[1]CALCULATIONS!B44</f>
        <v>504.45375000000001</v>
      </c>
      <c r="G36" s="8">
        <v>185</v>
      </c>
      <c r="H36" s="25">
        <f>ROUND(F36*G36,2)</f>
        <v>93323.94</v>
      </c>
    </row>
    <row r="38" spans="1:8" x14ac:dyDescent="0.25">
      <c r="C38" s="10" t="s">
        <v>48</v>
      </c>
      <c r="E38" t="s">
        <v>47</v>
      </c>
      <c r="F38" s="7">
        <v>60</v>
      </c>
      <c r="G38" s="8">
        <v>250</v>
      </c>
      <c r="H38" s="25">
        <f t="shared" ref="H38" si="2">ROUND(F38*G38,2)</f>
        <v>15000</v>
      </c>
    </row>
    <row r="40" spans="1:8" ht="30" x14ac:dyDescent="0.25">
      <c r="C40" s="34" t="s">
        <v>49</v>
      </c>
      <c r="F40"/>
    </row>
    <row r="42" spans="1:8" x14ac:dyDescent="0.25">
      <c r="A42" s="5">
        <v>37288</v>
      </c>
      <c r="B42" s="35"/>
      <c r="C42" s="10" t="s">
        <v>50</v>
      </c>
      <c r="E42" t="s">
        <v>47</v>
      </c>
      <c r="F42" s="7">
        <f>SUM(F36:F38)*5%</f>
        <v>28.222687500000003</v>
      </c>
      <c r="G42" s="8">
        <v>550</v>
      </c>
      <c r="H42" s="25">
        <f>ROUND(F42*G42,2)</f>
        <v>15522.48</v>
      </c>
    </row>
    <row r="44" spans="1:8" ht="30" x14ac:dyDescent="0.25">
      <c r="C44" s="34" t="s">
        <v>51</v>
      </c>
      <c r="F44"/>
    </row>
    <row r="46" spans="1:8" ht="30" x14ac:dyDescent="0.25">
      <c r="A46" s="5">
        <v>37653</v>
      </c>
      <c r="B46" s="35"/>
      <c r="C46" s="10" t="s">
        <v>52</v>
      </c>
      <c r="E46" t="s">
        <v>47</v>
      </c>
      <c r="F46" s="7">
        <f>F36+F38</f>
        <v>564.45375000000001</v>
      </c>
      <c r="G46" s="8">
        <v>200</v>
      </c>
      <c r="H46" s="25">
        <f>ROUND(F46*G46,2)</f>
        <v>112890.75</v>
      </c>
    </row>
    <row r="48" spans="1:8" x14ac:dyDescent="0.25">
      <c r="C48" s="34" t="s">
        <v>53</v>
      </c>
      <c r="F48"/>
    </row>
    <row r="50" spans="1:9" ht="21" customHeight="1" x14ac:dyDescent="0.25">
      <c r="A50" s="5">
        <v>38018</v>
      </c>
      <c r="B50" s="35"/>
      <c r="C50" s="10" t="s">
        <v>54</v>
      </c>
      <c r="E50" t="s">
        <v>55</v>
      </c>
      <c r="F50" s="7">
        <f>[1]CALCULATIONS!B91</f>
        <v>1186.95</v>
      </c>
      <c r="G50" s="8">
        <v>20</v>
      </c>
      <c r="H50" s="25">
        <f>ROUND(F50*G50,2)</f>
        <v>23739</v>
      </c>
    </row>
    <row r="52" spans="1:9" x14ac:dyDescent="0.25">
      <c r="C52" s="34" t="s">
        <v>56</v>
      </c>
      <c r="F52"/>
    </row>
    <row r="54" spans="1:9" x14ac:dyDescent="0.25">
      <c r="A54" s="5">
        <v>38384</v>
      </c>
      <c r="B54" s="35"/>
      <c r="C54" s="10" t="s">
        <v>56</v>
      </c>
      <c r="E54" t="s">
        <v>57</v>
      </c>
      <c r="F54" s="7">
        <v>1</v>
      </c>
      <c r="G54" s="8">
        <v>10000</v>
      </c>
      <c r="H54" s="25">
        <f>ROUND(F54*G54,2)</f>
        <v>10000</v>
      </c>
    </row>
    <row r="56" spans="1:9" x14ac:dyDescent="0.25">
      <c r="C56" s="6" t="s">
        <v>58</v>
      </c>
      <c r="F56"/>
    </row>
    <row r="58" spans="1:9" ht="30" x14ac:dyDescent="0.25">
      <c r="C58" s="34" t="s">
        <v>59</v>
      </c>
      <c r="F58"/>
    </row>
    <row r="60" spans="1:9" x14ac:dyDescent="0.25">
      <c r="A60" s="5">
        <v>38749</v>
      </c>
      <c r="B60" s="35"/>
      <c r="C60" s="10" t="s">
        <v>60</v>
      </c>
      <c r="E60" t="s">
        <v>47</v>
      </c>
      <c r="F60" s="7">
        <f>F64*0.3</f>
        <v>309.59999999999997</v>
      </c>
      <c r="G60" s="8">
        <v>625</v>
      </c>
      <c r="H60" s="25">
        <f>ROUND(F60*G60,2)</f>
        <v>193500</v>
      </c>
      <c r="I60" t="s">
        <v>61</v>
      </c>
    </row>
    <row r="62" spans="1:9" x14ac:dyDescent="0.25">
      <c r="C62" s="34" t="s">
        <v>62</v>
      </c>
      <c r="F62"/>
    </row>
    <row r="64" spans="1:9" ht="60" x14ac:dyDescent="0.25">
      <c r="A64" s="5">
        <v>39114</v>
      </c>
      <c r="B64" s="35"/>
      <c r="C64" s="10" t="s">
        <v>63</v>
      </c>
      <c r="E64" t="s">
        <v>55</v>
      </c>
      <c r="F64" s="7">
        <f>[1]CALCULATIONS!B327</f>
        <v>1032</v>
      </c>
      <c r="G64" s="8">
        <v>20</v>
      </c>
      <c r="H64" s="25">
        <f>ROUND(F64*G64,2)</f>
        <v>20640</v>
      </c>
    </row>
    <row r="66" spans="1:8" x14ac:dyDescent="0.25">
      <c r="C66" s="6" t="s">
        <v>64</v>
      </c>
      <c r="F66"/>
    </row>
    <row r="68" spans="1:8" ht="30" x14ac:dyDescent="0.25">
      <c r="C68" s="34" t="s">
        <v>65</v>
      </c>
      <c r="F68"/>
    </row>
    <row r="70" spans="1:8" x14ac:dyDescent="0.25">
      <c r="A70" s="5">
        <v>39479</v>
      </c>
      <c r="B70" s="35"/>
      <c r="C70" s="10" t="s">
        <v>66</v>
      </c>
      <c r="E70" t="s">
        <v>57</v>
      </c>
      <c r="F70" s="7">
        <v>10</v>
      </c>
      <c r="G70" s="8">
        <v>650</v>
      </c>
      <c r="H70" s="25">
        <f>ROUND(F70*G70,2)</f>
        <v>6500</v>
      </c>
    </row>
    <row r="71" spans="1:8" x14ac:dyDescent="0.25">
      <c r="B71" s="35"/>
      <c r="H71" s="25">
        <f t="shared" ref="H71:H74" si="3">ROUND(F71*G71,2)</f>
        <v>0</v>
      </c>
    </row>
    <row r="72" spans="1:8" x14ac:dyDescent="0.25">
      <c r="B72" s="35"/>
      <c r="H72" s="25">
        <f t="shared" si="3"/>
        <v>0</v>
      </c>
    </row>
    <row r="73" spans="1:8" x14ac:dyDescent="0.25">
      <c r="B73" s="35"/>
      <c r="C73" s="10" t="s">
        <v>67</v>
      </c>
      <c r="E73" t="s">
        <v>68</v>
      </c>
      <c r="F73" s="7">
        <v>1</v>
      </c>
      <c r="G73" s="8">
        <v>50000</v>
      </c>
      <c r="H73" s="25">
        <f t="shared" si="3"/>
        <v>50000</v>
      </c>
    </row>
    <row r="74" spans="1:8" x14ac:dyDescent="0.25">
      <c r="B74" s="35"/>
      <c r="H74" s="25">
        <f t="shared" si="3"/>
        <v>0</v>
      </c>
    </row>
    <row r="76" spans="1:8" x14ac:dyDescent="0.25">
      <c r="C76" s="6"/>
      <c r="F76"/>
      <c r="H76" s="26">
        <f>SUM(H31:H75)</f>
        <v>541116.16999999993</v>
      </c>
    </row>
    <row r="78" spans="1:8" s="28" customFormat="1" x14ac:dyDescent="0.25">
      <c r="A78" s="27"/>
      <c r="C78" s="29" t="s">
        <v>69</v>
      </c>
      <c r="G78" s="30"/>
      <c r="H78" s="31"/>
    </row>
    <row r="79" spans="1:8" s="28" customFormat="1" x14ac:dyDescent="0.25">
      <c r="A79" s="27"/>
      <c r="C79" s="32"/>
      <c r="F79" s="33"/>
      <c r="G79" s="30"/>
      <c r="H79" s="31"/>
    </row>
    <row r="80" spans="1:8" s="28" customFormat="1" x14ac:dyDescent="0.25">
      <c r="A80" s="27"/>
      <c r="C80" s="29" t="s">
        <v>70</v>
      </c>
      <c r="G80" s="30"/>
      <c r="H80" s="31"/>
    </row>
    <row r="83" spans="1:8" x14ac:dyDescent="0.25">
      <c r="C83" s="6" t="s">
        <v>71</v>
      </c>
      <c r="F83"/>
    </row>
    <row r="85" spans="1:8" x14ac:dyDescent="0.25">
      <c r="C85" s="34" t="s">
        <v>72</v>
      </c>
    </row>
    <row r="86" spans="1:8" x14ac:dyDescent="0.25">
      <c r="H86" s="25">
        <f t="shared" ref="H86:H90" si="4">ROUND(F86*G86,2)</f>
        <v>0</v>
      </c>
    </row>
    <row r="87" spans="1:8" x14ac:dyDescent="0.25">
      <c r="C87" s="10" t="s">
        <v>73</v>
      </c>
      <c r="E87" t="s">
        <v>47</v>
      </c>
      <c r="F87" s="7">
        <f>[1]CALCULATIONS!B418</f>
        <v>18.815125000000002</v>
      </c>
      <c r="G87" s="8">
        <v>2300</v>
      </c>
      <c r="H87" s="25">
        <f t="shared" si="4"/>
        <v>43274.79</v>
      </c>
    </row>
    <row r="88" spans="1:8" x14ac:dyDescent="0.25">
      <c r="H88" s="25">
        <f t="shared" si="4"/>
        <v>0</v>
      </c>
    </row>
    <row r="89" spans="1:8" x14ac:dyDescent="0.25">
      <c r="C89" s="34" t="s">
        <v>74</v>
      </c>
      <c r="F89"/>
      <c r="H89" s="25">
        <f t="shared" si="4"/>
        <v>0</v>
      </c>
    </row>
    <row r="90" spans="1:8" x14ac:dyDescent="0.25">
      <c r="H90" s="25">
        <f t="shared" si="4"/>
        <v>0</v>
      </c>
    </row>
    <row r="91" spans="1:8" x14ac:dyDescent="0.25">
      <c r="A91" s="5">
        <v>36924</v>
      </c>
      <c r="B91" s="35"/>
      <c r="C91" s="10" t="s">
        <v>75</v>
      </c>
      <c r="E91" t="s">
        <v>47</v>
      </c>
      <c r="F91" s="7">
        <f>[1]CALCULATIONS!B394</f>
        <v>25.555250000000004</v>
      </c>
      <c r="G91" s="8">
        <v>2450</v>
      </c>
      <c r="H91" s="25">
        <f>ROUND(F91*G91,2)</f>
        <v>62610.36</v>
      </c>
    </row>
    <row r="93" spans="1:8" x14ac:dyDescent="0.25">
      <c r="A93" s="5">
        <v>37289</v>
      </c>
      <c r="B93" s="35"/>
      <c r="C93" s="10" t="s">
        <v>76</v>
      </c>
      <c r="E93" t="s">
        <v>47</v>
      </c>
      <c r="F93" s="7">
        <f>[1]CALCULATIONS!B459</f>
        <v>129</v>
      </c>
      <c r="G93" s="8">
        <v>2850</v>
      </c>
      <c r="H93" s="25">
        <f>ROUND(F93*G93,2)</f>
        <v>367650</v>
      </c>
    </row>
    <row r="95" spans="1:8" x14ac:dyDescent="0.25">
      <c r="A95" s="5">
        <v>37654</v>
      </c>
      <c r="B95" s="35"/>
      <c r="C95" s="10" t="s">
        <v>46</v>
      </c>
      <c r="E95" t="s">
        <v>47</v>
      </c>
      <c r="F95" s="7">
        <f>[1]CALCULATIONS!B543</f>
        <v>100.89075</v>
      </c>
      <c r="G95" s="8">
        <v>2550</v>
      </c>
      <c r="H95" s="25">
        <f>ROUND(F95*G95,2)</f>
        <v>257271.41</v>
      </c>
    </row>
    <row r="96" spans="1:8" x14ac:dyDescent="0.25">
      <c r="H96" s="25">
        <f t="shared" ref="H96:H99" si="5">ROUND(F96*G96,2)</f>
        <v>0</v>
      </c>
    </row>
    <row r="97" spans="1:8" x14ac:dyDescent="0.25">
      <c r="C97" s="10" t="s">
        <v>48</v>
      </c>
      <c r="E97" t="s">
        <v>47</v>
      </c>
      <c r="F97" s="7">
        <f>[1]CALCULATIONS!B567</f>
        <v>40</v>
      </c>
      <c r="G97" s="8">
        <v>2650</v>
      </c>
      <c r="H97" s="25">
        <f t="shared" si="5"/>
        <v>106000</v>
      </c>
    </row>
    <row r="98" spans="1:8" x14ac:dyDescent="0.25">
      <c r="H98" s="25">
        <f t="shared" si="5"/>
        <v>0</v>
      </c>
    </row>
    <row r="99" spans="1:8" x14ac:dyDescent="0.25">
      <c r="C99" s="10" t="s">
        <v>77</v>
      </c>
      <c r="E99" t="s">
        <v>47</v>
      </c>
      <c r="F99" s="7">
        <f>7*7*0.3</f>
        <v>14.7</v>
      </c>
      <c r="G99" s="8">
        <v>3850</v>
      </c>
      <c r="H99" s="25">
        <f t="shared" si="5"/>
        <v>56595</v>
      </c>
    </row>
    <row r="102" spans="1:8" x14ac:dyDescent="0.25">
      <c r="C102" s="34" t="s">
        <v>78</v>
      </c>
      <c r="F102"/>
    </row>
    <row r="104" spans="1:8" x14ac:dyDescent="0.25">
      <c r="A104" s="5">
        <v>38019</v>
      </c>
      <c r="B104" s="35"/>
      <c r="C104" s="10" t="s">
        <v>79</v>
      </c>
      <c r="E104" t="s">
        <v>47</v>
      </c>
      <c r="F104" s="7">
        <f>367*0.3*0.595</f>
        <v>65.509499999999989</v>
      </c>
      <c r="G104" s="8">
        <v>3750</v>
      </c>
      <c r="H104" s="25">
        <f>ROUND(F104*G104,2)</f>
        <v>245660.63</v>
      </c>
    </row>
    <row r="106" spans="1:8" x14ac:dyDescent="0.25">
      <c r="A106" s="5">
        <v>38385</v>
      </c>
      <c r="B106" s="35"/>
      <c r="C106" s="10" t="s">
        <v>80</v>
      </c>
      <c r="E106" t="s">
        <v>47</v>
      </c>
      <c r="F106" s="7">
        <f>[1]CALCULATIONS!B477</f>
        <v>360.6</v>
      </c>
      <c r="G106" s="8">
        <v>3300</v>
      </c>
      <c r="H106" s="25">
        <f>ROUND(F106*G106,2)</f>
        <v>1189980</v>
      </c>
    </row>
    <row r="107" spans="1:8" x14ac:dyDescent="0.25">
      <c r="H107" s="25">
        <f t="shared" ref="H107:H109" si="6">ROUND(F107*G107,2)</f>
        <v>0</v>
      </c>
    </row>
    <row r="108" spans="1:8" x14ac:dyDescent="0.25">
      <c r="C108" s="10" t="s">
        <v>81</v>
      </c>
      <c r="E108" t="s">
        <v>47</v>
      </c>
      <c r="F108" s="7">
        <f>[1]CALCULATIONS!B510+[1]CALCULATIONS!B530</f>
        <v>9.5549999999999997</v>
      </c>
      <c r="G108" s="8">
        <v>3500</v>
      </c>
      <c r="H108" s="25">
        <f t="shared" si="6"/>
        <v>33442.5</v>
      </c>
    </row>
    <row r="109" spans="1:8" x14ac:dyDescent="0.25">
      <c r="H109" s="25">
        <f t="shared" si="6"/>
        <v>0</v>
      </c>
    </row>
    <row r="110" spans="1:8" x14ac:dyDescent="0.25">
      <c r="C110" s="6" t="s">
        <v>82</v>
      </c>
      <c r="F110"/>
    </row>
    <row r="112" spans="1:8" ht="30" x14ac:dyDescent="0.25">
      <c r="A112" s="5">
        <v>38750</v>
      </c>
      <c r="B112" s="35"/>
      <c r="C112" s="10" t="s">
        <v>83</v>
      </c>
      <c r="E112" t="s">
        <v>57</v>
      </c>
      <c r="F112" s="7">
        <v>50</v>
      </c>
      <c r="G112" s="8">
        <v>250</v>
      </c>
      <c r="H112" s="25">
        <f>ROUND(F112*G112,2)</f>
        <v>12500</v>
      </c>
    </row>
    <row r="114" spans="1:8" x14ac:dyDescent="0.25">
      <c r="C114" s="6" t="s">
        <v>84</v>
      </c>
      <c r="F114"/>
    </row>
    <row r="116" spans="1:8" ht="30" x14ac:dyDescent="0.25">
      <c r="C116" s="34" t="s">
        <v>85</v>
      </c>
      <c r="F116"/>
    </row>
    <row r="118" spans="1:8" x14ac:dyDescent="0.25">
      <c r="A118" s="5">
        <v>39115</v>
      </c>
      <c r="B118" s="35"/>
      <c r="C118" s="10" t="s">
        <v>86</v>
      </c>
      <c r="E118" t="s">
        <v>55</v>
      </c>
      <c r="F118" s="7">
        <f>[1]CALCULATIONS!B599+[1]CALCULATIONS!B619</f>
        <v>2571</v>
      </c>
      <c r="G118" s="8">
        <v>45</v>
      </c>
      <c r="H118" s="25">
        <f>ROUND(F118*G118,2)</f>
        <v>115695</v>
      </c>
    </row>
    <row r="119" spans="1:8" x14ac:dyDescent="0.25">
      <c r="H119" s="25">
        <f t="shared" ref="H119:H128" si="7">ROUND(F119*G119,2)</f>
        <v>0</v>
      </c>
    </row>
    <row r="120" spans="1:8" x14ac:dyDescent="0.25">
      <c r="C120" s="6" t="s">
        <v>87</v>
      </c>
      <c r="F120"/>
      <c r="H120" s="25">
        <f t="shared" si="7"/>
        <v>0</v>
      </c>
    </row>
    <row r="121" spans="1:8" x14ac:dyDescent="0.25">
      <c r="H121" s="25">
        <f t="shared" si="7"/>
        <v>0</v>
      </c>
    </row>
    <row r="122" spans="1:8" x14ac:dyDescent="0.25">
      <c r="C122" s="34" t="s">
        <v>88</v>
      </c>
      <c r="F122"/>
      <c r="H122" s="25">
        <f t="shared" si="7"/>
        <v>0</v>
      </c>
    </row>
    <row r="123" spans="1:8" x14ac:dyDescent="0.25">
      <c r="H123" s="25">
        <f t="shared" si="7"/>
        <v>0</v>
      </c>
    </row>
    <row r="124" spans="1:8" x14ac:dyDescent="0.25">
      <c r="C124" s="10" t="s">
        <v>89</v>
      </c>
      <c r="E124" t="s">
        <v>55</v>
      </c>
      <c r="F124" s="7">
        <f>[1]CALCULATIONS!B666+[1]CALCULATIONS!B691</f>
        <v>109.19999999999999</v>
      </c>
      <c r="G124" s="8">
        <v>685</v>
      </c>
      <c r="H124" s="25">
        <f t="shared" si="7"/>
        <v>74802</v>
      </c>
    </row>
    <row r="125" spans="1:8" x14ac:dyDescent="0.25">
      <c r="H125" s="25">
        <f t="shared" si="7"/>
        <v>0</v>
      </c>
    </row>
    <row r="126" spans="1:8" x14ac:dyDescent="0.25">
      <c r="C126" s="10" t="s">
        <v>90</v>
      </c>
      <c r="E126" t="s">
        <v>55</v>
      </c>
      <c r="F126" s="7">
        <f>367*0.595*2</f>
        <v>436.72999999999996</v>
      </c>
      <c r="G126" s="8">
        <v>725</v>
      </c>
      <c r="H126" s="25">
        <f t="shared" si="7"/>
        <v>316629.25</v>
      </c>
    </row>
    <row r="127" spans="1:8" x14ac:dyDescent="0.25">
      <c r="H127" s="25">
        <f t="shared" si="7"/>
        <v>0</v>
      </c>
    </row>
    <row r="128" spans="1:8" x14ac:dyDescent="0.25">
      <c r="C128" s="10" t="s">
        <v>77</v>
      </c>
      <c r="E128" t="s">
        <v>55</v>
      </c>
      <c r="F128" s="7">
        <f>7*2*7</f>
        <v>98</v>
      </c>
      <c r="G128" s="8">
        <v>950</v>
      </c>
      <c r="H128" s="25">
        <f t="shared" si="7"/>
        <v>93100</v>
      </c>
    </row>
    <row r="130" spans="1:8" ht="30" x14ac:dyDescent="0.25">
      <c r="A130" s="5">
        <v>39480</v>
      </c>
      <c r="B130" s="35"/>
      <c r="C130" s="10" t="s">
        <v>91</v>
      </c>
      <c r="E130" t="s">
        <v>92</v>
      </c>
      <c r="F130" s="7">
        <v>403.7</v>
      </c>
      <c r="G130" s="8">
        <v>205</v>
      </c>
      <c r="H130" s="25">
        <f>ROUND(F130*G130,2)</f>
        <v>82758.5</v>
      </c>
    </row>
    <row r="132" spans="1:8" x14ac:dyDescent="0.25">
      <c r="C132" s="6" t="s">
        <v>87</v>
      </c>
      <c r="F132"/>
    </row>
    <row r="134" spans="1:8" x14ac:dyDescent="0.25">
      <c r="C134" s="34" t="s">
        <v>93</v>
      </c>
      <c r="F134"/>
    </row>
    <row r="136" spans="1:8" ht="30" x14ac:dyDescent="0.25">
      <c r="A136" s="5">
        <v>39846</v>
      </c>
      <c r="B136" s="35"/>
      <c r="C136" s="10" t="s">
        <v>94</v>
      </c>
      <c r="E136" t="s">
        <v>55</v>
      </c>
      <c r="F136" s="7">
        <f>[1]CALCULATIONS!B783</f>
        <v>1539</v>
      </c>
      <c r="G136" s="8">
        <v>650</v>
      </c>
      <c r="H136" s="25">
        <f>ROUND(F136*G136,2)</f>
        <v>1000350</v>
      </c>
    </row>
    <row r="138" spans="1:8" x14ac:dyDescent="0.25">
      <c r="C138" s="34" t="s">
        <v>93</v>
      </c>
      <c r="F138"/>
    </row>
    <row r="140" spans="1:8" ht="30" x14ac:dyDescent="0.25">
      <c r="A140" s="5">
        <v>40211</v>
      </c>
      <c r="B140" s="35"/>
      <c r="C140" s="10" t="s">
        <v>95</v>
      </c>
      <c r="E140" t="s">
        <v>55</v>
      </c>
      <c r="F140" s="7">
        <f>367*0.3</f>
        <v>110.1</v>
      </c>
      <c r="G140" s="8">
        <v>1350</v>
      </c>
      <c r="H140" s="25">
        <f>ROUND(F140*G140,2)</f>
        <v>148635</v>
      </c>
    </row>
    <row r="143" spans="1:8" x14ac:dyDescent="0.25">
      <c r="C143" s="6" t="s">
        <v>96</v>
      </c>
      <c r="F143"/>
    </row>
    <row r="145" spans="1:9" ht="30" x14ac:dyDescent="0.25">
      <c r="C145" s="34" t="s">
        <v>97</v>
      </c>
      <c r="F145"/>
    </row>
    <row r="147" spans="1:9" x14ac:dyDescent="0.25">
      <c r="A147" s="5">
        <v>40941</v>
      </c>
      <c r="B147" s="35"/>
      <c r="C147" s="10" t="s">
        <v>98</v>
      </c>
      <c r="E147" t="s">
        <v>57</v>
      </c>
      <c r="F147" s="7">
        <v>2</v>
      </c>
      <c r="G147" s="8">
        <v>85000</v>
      </c>
      <c r="H147" s="25">
        <f>ROUND(F147*G147,2)</f>
        <v>170000</v>
      </c>
    </row>
    <row r="149" spans="1:9" x14ac:dyDescent="0.25">
      <c r="C149" s="6" t="s">
        <v>99</v>
      </c>
      <c r="F149"/>
    </row>
    <row r="151" spans="1:9" ht="45" x14ac:dyDescent="0.25">
      <c r="C151" s="34" t="s">
        <v>100</v>
      </c>
      <c r="F151"/>
    </row>
    <row r="153" spans="1:9" x14ac:dyDescent="0.25">
      <c r="A153" s="5">
        <v>41307</v>
      </c>
      <c r="B153" s="35"/>
      <c r="C153" s="10" t="s">
        <v>101</v>
      </c>
      <c r="E153" t="s">
        <v>92</v>
      </c>
      <c r="F153" s="7">
        <v>395</v>
      </c>
      <c r="G153" s="8">
        <v>50</v>
      </c>
      <c r="H153" s="25">
        <f>ROUND(F153*G153,2)</f>
        <v>19750</v>
      </c>
    </row>
    <row r="155" spans="1:9" ht="45" x14ac:dyDescent="0.25">
      <c r="C155" s="34" t="s">
        <v>102</v>
      </c>
      <c r="F155"/>
    </row>
    <row r="157" spans="1:9" x14ac:dyDescent="0.25">
      <c r="A157" s="5">
        <v>41672</v>
      </c>
      <c r="B157" s="35"/>
      <c r="C157" s="10" t="s">
        <v>103</v>
      </c>
      <c r="E157" t="s">
        <v>92</v>
      </c>
      <c r="F157" s="7">
        <f>192+585</f>
        <v>777</v>
      </c>
      <c r="G157" s="8">
        <v>155</v>
      </c>
      <c r="H157" s="25">
        <f>ROUND(F157*G157,2)</f>
        <v>120435</v>
      </c>
      <c r="I157" t="s">
        <v>104</v>
      </c>
    </row>
    <row r="158" spans="1:9" x14ac:dyDescent="0.25">
      <c r="I158" t="s">
        <v>105</v>
      </c>
    </row>
    <row r="159" spans="1:9" x14ac:dyDescent="0.25">
      <c r="C159" s="34" t="s">
        <v>106</v>
      </c>
      <c r="F159"/>
    </row>
    <row r="161" spans="1:9" ht="30" x14ac:dyDescent="0.25">
      <c r="A161" s="5">
        <v>42037</v>
      </c>
      <c r="B161" s="35"/>
      <c r="C161" s="10" t="s">
        <v>107</v>
      </c>
      <c r="E161" t="s">
        <v>92</v>
      </c>
      <c r="F161" s="7">
        <v>701</v>
      </c>
      <c r="G161" s="8">
        <v>135</v>
      </c>
      <c r="H161" s="25">
        <f>ROUND(F161*G161,2)</f>
        <v>94635</v>
      </c>
      <c r="I161" t="s">
        <v>108</v>
      </c>
    </row>
    <row r="163" spans="1:9" x14ac:dyDescent="0.25">
      <c r="C163" s="6" t="s">
        <v>109</v>
      </c>
      <c r="F163"/>
    </row>
    <row r="165" spans="1:9" ht="30" x14ac:dyDescent="0.25">
      <c r="C165" s="34" t="s">
        <v>110</v>
      </c>
      <c r="F165"/>
    </row>
    <row r="167" spans="1:9" x14ac:dyDescent="0.25">
      <c r="A167" s="5">
        <v>42402</v>
      </c>
      <c r="B167" s="35"/>
      <c r="C167" s="10" t="s">
        <v>111</v>
      </c>
      <c r="E167" t="s">
        <v>112</v>
      </c>
      <c r="F167" s="9">
        <f>(((F91+F95+F97)*80)+(F106*100)+(F104*130)+(F108*130)+(F99*125))/1000</f>
        <v>60.971565000000005</v>
      </c>
      <c r="G167" s="8">
        <v>20000</v>
      </c>
      <c r="H167" s="25">
        <f>ROUND(F167*G167,2)</f>
        <v>1219431.3</v>
      </c>
      <c r="I167" s="36" t="s">
        <v>113</v>
      </c>
    </row>
    <row r="170" spans="1:9" x14ac:dyDescent="0.25">
      <c r="C170" s="34" t="s">
        <v>114</v>
      </c>
      <c r="F170"/>
    </row>
    <row r="172" spans="1:9" x14ac:dyDescent="0.25">
      <c r="A172" s="5">
        <v>43133</v>
      </c>
      <c r="B172" s="35"/>
      <c r="C172" s="10" t="s">
        <v>115</v>
      </c>
      <c r="E172" t="s">
        <v>55</v>
      </c>
      <c r="F172" s="7">
        <f>F64</f>
        <v>1032</v>
      </c>
      <c r="G172" s="8">
        <v>76.739999999999995</v>
      </c>
      <c r="H172" s="25">
        <f>ROUND(F172*G172,2)</f>
        <v>79195.679999999993</v>
      </c>
    </row>
    <row r="173" spans="1:9" x14ac:dyDescent="0.25">
      <c r="B173" s="35"/>
      <c r="H173" s="25">
        <f t="shared" ref="H173:H176" si="8">ROUND(F173*G173,2)</f>
        <v>0</v>
      </c>
    </row>
    <row r="174" spans="1:9" x14ac:dyDescent="0.25">
      <c r="B174" s="35"/>
      <c r="H174" s="25">
        <f t="shared" si="8"/>
        <v>0</v>
      </c>
    </row>
    <row r="175" spans="1:9" x14ac:dyDescent="0.25">
      <c r="B175" s="35"/>
      <c r="C175" s="10" t="s">
        <v>116</v>
      </c>
      <c r="E175" t="s">
        <v>68</v>
      </c>
      <c r="F175" s="7">
        <v>1</v>
      </c>
      <c r="G175" s="8">
        <v>250000</v>
      </c>
      <c r="H175" s="25">
        <f t="shared" si="8"/>
        <v>250000</v>
      </c>
    </row>
    <row r="176" spans="1:9" x14ac:dyDescent="0.25">
      <c r="B176" s="35"/>
      <c r="H176" s="25">
        <f t="shared" si="8"/>
        <v>0</v>
      </c>
    </row>
    <row r="177" spans="1:8" x14ac:dyDescent="0.25">
      <c r="B177" s="35"/>
    </row>
    <row r="179" spans="1:8" x14ac:dyDescent="0.25">
      <c r="C179" s="6"/>
      <c r="F179"/>
      <c r="H179" s="26">
        <f>SUM(H82:H178)</f>
        <v>6160401.419999999</v>
      </c>
    </row>
    <row r="181" spans="1:8" s="28" customFormat="1" x14ac:dyDescent="0.25">
      <c r="A181" s="27"/>
      <c r="C181" s="29" t="s">
        <v>117</v>
      </c>
      <c r="G181" s="30"/>
      <c r="H181" s="31"/>
    </row>
    <row r="182" spans="1:8" s="28" customFormat="1" x14ac:dyDescent="0.25">
      <c r="A182" s="27"/>
      <c r="C182" s="32"/>
      <c r="F182" s="33"/>
      <c r="G182" s="30"/>
      <c r="H182" s="31"/>
    </row>
    <row r="183" spans="1:8" s="28" customFormat="1" x14ac:dyDescent="0.25">
      <c r="A183" s="27"/>
      <c r="C183" s="29" t="s">
        <v>118</v>
      </c>
      <c r="G183" s="30"/>
      <c r="H183" s="31"/>
    </row>
    <row r="186" spans="1:8" x14ac:dyDescent="0.25">
      <c r="C186" s="6" t="s">
        <v>119</v>
      </c>
      <c r="F186"/>
    </row>
    <row r="188" spans="1:8" x14ac:dyDescent="0.25">
      <c r="C188" s="10" t="s">
        <v>120</v>
      </c>
      <c r="E188" t="s">
        <v>55</v>
      </c>
      <c r="F188" s="7">
        <f>[1]CALCULATIONS!B1039</f>
        <v>126.65</v>
      </c>
      <c r="G188" s="8">
        <v>722</v>
      </c>
      <c r="H188" s="25">
        <f t="shared" ref="H188:H189" si="9">ROUND(F188*G188,2)</f>
        <v>91441.3</v>
      </c>
    </row>
    <row r="189" spans="1:8" x14ac:dyDescent="0.25">
      <c r="H189" s="25">
        <f t="shared" si="9"/>
        <v>0</v>
      </c>
    </row>
    <row r="190" spans="1:8" x14ac:dyDescent="0.25">
      <c r="A190" s="5">
        <v>36925</v>
      </c>
      <c r="B190" s="35"/>
      <c r="C190" s="10" t="s">
        <v>121</v>
      </c>
      <c r="E190" t="s">
        <v>55</v>
      </c>
      <c r="F190" s="7">
        <f>[1]CALCULATIONS!B1052</f>
        <v>352.45249999999999</v>
      </c>
      <c r="G190" s="8">
        <v>738</v>
      </c>
      <c r="H190" s="25">
        <f>ROUND(F190*G190,2)</f>
        <v>260109.95</v>
      </c>
    </row>
    <row r="192" spans="1:8" x14ac:dyDescent="0.25">
      <c r="C192" s="6" t="s">
        <v>122</v>
      </c>
      <c r="F192"/>
    </row>
    <row r="194" spans="1:8" ht="30" x14ac:dyDescent="0.25">
      <c r="C194" s="34" t="s">
        <v>123</v>
      </c>
      <c r="F194"/>
    </row>
    <row r="196" spans="1:8" x14ac:dyDescent="0.25">
      <c r="A196" s="5">
        <v>38020</v>
      </c>
      <c r="B196" s="35"/>
      <c r="C196" s="10" t="s">
        <v>124</v>
      </c>
      <c r="E196" t="s">
        <v>55</v>
      </c>
      <c r="F196" s="7">
        <f>[1]CALCULATIONS!B1086</f>
        <v>260.85599999999999</v>
      </c>
      <c r="G196" s="8">
        <v>385</v>
      </c>
      <c r="H196" s="25">
        <f>ROUND(F196*G196,2)</f>
        <v>100429.56</v>
      </c>
    </row>
    <row r="198" spans="1:8" x14ac:dyDescent="0.25">
      <c r="A198" s="5">
        <v>38386</v>
      </c>
      <c r="B198" s="35"/>
      <c r="C198" s="10" t="s">
        <v>120</v>
      </c>
      <c r="E198" t="s">
        <v>55</v>
      </c>
      <c r="F198" s="7">
        <f>[1]CALCULATIONS!B1119</f>
        <v>500.55</v>
      </c>
      <c r="G198" s="8">
        <v>722</v>
      </c>
      <c r="H198" s="25">
        <f>ROUND(F198*G198,2)</f>
        <v>361397.1</v>
      </c>
    </row>
    <row r="200" spans="1:8" ht="21" customHeight="1" x14ac:dyDescent="0.25">
      <c r="A200" s="5">
        <v>38751</v>
      </c>
      <c r="B200" s="35"/>
      <c r="C200" s="10" t="s">
        <v>125</v>
      </c>
      <c r="E200" t="s">
        <v>55</v>
      </c>
      <c r="F200" s="7">
        <f>[1]CALCULATIONS!B1136</f>
        <v>1402.0425</v>
      </c>
      <c r="G200" s="8">
        <v>738</v>
      </c>
      <c r="H200" s="25">
        <f>ROUND(F200*G200,2)</f>
        <v>1034707.37</v>
      </c>
    </row>
    <row r="202" spans="1:8" x14ac:dyDescent="0.25">
      <c r="C202" s="6" t="s">
        <v>126</v>
      </c>
      <c r="F202"/>
    </row>
    <row r="204" spans="1:8" x14ac:dyDescent="0.25">
      <c r="A204" s="5">
        <v>39116</v>
      </c>
      <c r="B204" s="35"/>
      <c r="C204" s="10" t="s">
        <v>127</v>
      </c>
      <c r="E204" t="s">
        <v>92</v>
      </c>
      <c r="F204" s="7">
        <f>[1]CALCULATIONS!E1137</f>
        <v>300.65000000000003</v>
      </c>
      <c r="G204" s="8">
        <v>25</v>
      </c>
      <c r="H204" s="25">
        <f>ROUND(F204*G204,2)</f>
        <v>7516.25</v>
      </c>
    </row>
    <row r="206" spans="1:8" ht="30" x14ac:dyDescent="0.25">
      <c r="A206" s="5">
        <v>39481</v>
      </c>
      <c r="B206" s="35"/>
      <c r="C206" s="10" t="s">
        <v>128</v>
      </c>
      <c r="E206" t="s">
        <v>92</v>
      </c>
      <c r="F206" s="7">
        <v>267</v>
      </c>
      <c r="G206" s="8">
        <v>85</v>
      </c>
      <c r="H206" s="25">
        <f>ROUND(F206*G206,2)</f>
        <v>22695</v>
      </c>
    </row>
    <row r="208" spans="1:8" x14ac:dyDescent="0.25">
      <c r="C208" s="34" t="s">
        <v>129</v>
      </c>
      <c r="F208"/>
    </row>
    <row r="210" spans="1:8" x14ac:dyDescent="0.25">
      <c r="A210" s="5">
        <v>39847</v>
      </c>
      <c r="B210" s="35"/>
      <c r="C210" s="10" t="s">
        <v>130</v>
      </c>
      <c r="E210" t="s">
        <v>92</v>
      </c>
      <c r="F210" s="7">
        <f>(F190*2*12)+(F196*3)+(F200*2*3)</f>
        <v>17653.683000000001</v>
      </c>
      <c r="G210" s="8">
        <v>5</v>
      </c>
      <c r="H210" s="25">
        <f>ROUND(F210*G210,2)</f>
        <v>88268.42</v>
      </c>
    </row>
    <row r="212" spans="1:8" x14ac:dyDescent="0.25">
      <c r="A212" s="5">
        <v>40212</v>
      </c>
      <c r="B212" s="35"/>
      <c r="C212" s="10" t="s">
        <v>131</v>
      </c>
      <c r="E212" t="s">
        <v>92</v>
      </c>
      <c r="F212" s="7">
        <f>(F188*12)+(F198*3)</f>
        <v>3021.4500000000003</v>
      </c>
      <c r="G212" s="8">
        <v>5</v>
      </c>
      <c r="H212" s="25">
        <f>ROUND(F212*G212,2)</f>
        <v>15107.25</v>
      </c>
    </row>
    <row r="214" spans="1:8" x14ac:dyDescent="0.25">
      <c r="C214" s="34" t="s">
        <v>132</v>
      </c>
      <c r="F214"/>
    </row>
    <row r="216" spans="1:8" x14ac:dyDescent="0.25">
      <c r="A216" s="5">
        <v>40577</v>
      </c>
      <c r="B216" s="35"/>
      <c r="C216" s="10" t="s">
        <v>133</v>
      </c>
      <c r="E216" t="s">
        <v>92</v>
      </c>
      <c r="F216" s="7">
        <v>129</v>
      </c>
      <c r="G216" s="8">
        <v>95</v>
      </c>
      <c r="H216" s="25">
        <f>ROUND(F216*G216,2)</f>
        <v>12255</v>
      </c>
    </row>
    <row r="218" spans="1:8" x14ac:dyDescent="0.25">
      <c r="A218" s="5">
        <v>40942</v>
      </c>
      <c r="B218" s="35"/>
      <c r="C218" s="10" t="s">
        <v>134</v>
      </c>
      <c r="E218" t="s">
        <v>92</v>
      </c>
      <c r="F218" s="7">
        <v>118</v>
      </c>
      <c r="G218" s="8">
        <v>95</v>
      </c>
      <c r="H218" s="25">
        <f>ROUND(F218*G218,2)</f>
        <v>11210</v>
      </c>
    </row>
    <row r="220" spans="1:8" x14ac:dyDescent="0.25">
      <c r="C220" s="34" t="s">
        <v>135</v>
      </c>
      <c r="F220"/>
    </row>
    <row r="222" spans="1:8" ht="30" x14ac:dyDescent="0.25">
      <c r="A222" s="5">
        <v>41308</v>
      </c>
      <c r="B222" s="35"/>
      <c r="C222" s="10" t="s">
        <v>136</v>
      </c>
      <c r="E222" t="s">
        <v>57</v>
      </c>
      <c r="F222" s="7">
        <v>671</v>
      </c>
      <c r="G222" s="8">
        <v>42.5</v>
      </c>
      <c r="H222" s="25">
        <f>ROUND(F222*G222,2)</f>
        <v>28517.5</v>
      </c>
    </row>
    <row r="223" spans="1:8" x14ac:dyDescent="0.25">
      <c r="B223" s="35"/>
      <c r="H223" s="25">
        <f t="shared" ref="H223:H224" si="10">ROUND(F223*G223,2)</f>
        <v>0</v>
      </c>
    </row>
    <row r="224" spans="1:8" x14ac:dyDescent="0.25">
      <c r="B224" s="35"/>
      <c r="C224" s="10" t="s">
        <v>137</v>
      </c>
      <c r="E224" t="s">
        <v>68</v>
      </c>
      <c r="F224" s="7">
        <v>1</v>
      </c>
      <c r="G224" s="8">
        <v>150000</v>
      </c>
      <c r="H224" s="25">
        <f t="shared" si="10"/>
        <v>150000</v>
      </c>
    </row>
    <row r="226" spans="1:8" x14ac:dyDescent="0.25">
      <c r="C226" s="6"/>
      <c r="F226"/>
      <c r="H226" s="26">
        <f>SUM(H184:H225)</f>
        <v>2183654.6999999997</v>
      </c>
    </row>
    <row r="228" spans="1:8" s="28" customFormat="1" x14ac:dyDescent="0.25">
      <c r="A228" s="27"/>
      <c r="C228" s="29" t="s">
        <v>138</v>
      </c>
      <c r="G228" s="30"/>
      <c r="H228" s="31"/>
    </row>
    <row r="229" spans="1:8" s="28" customFormat="1" x14ac:dyDescent="0.25">
      <c r="A229" s="27"/>
      <c r="C229" s="32"/>
      <c r="F229" s="33"/>
      <c r="G229" s="30"/>
      <c r="H229" s="31"/>
    </row>
    <row r="230" spans="1:8" s="28" customFormat="1" x14ac:dyDescent="0.25">
      <c r="A230" s="27"/>
      <c r="C230" s="29" t="s">
        <v>7</v>
      </c>
      <c r="G230" s="30"/>
      <c r="H230" s="31"/>
    </row>
    <row r="233" spans="1:8" x14ac:dyDescent="0.25">
      <c r="C233" s="6" t="s">
        <v>139</v>
      </c>
      <c r="F233"/>
    </row>
    <row r="235" spans="1:8" ht="30" x14ac:dyDescent="0.25">
      <c r="C235" s="34" t="s">
        <v>140</v>
      </c>
      <c r="F235"/>
    </row>
    <row r="237" spans="1:8" x14ac:dyDescent="0.25">
      <c r="A237" s="5">
        <v>36926</v>
      </c>
      <c r="B237" s="35"/>
      <c r="C237" s="10" t="s">
        <v>141</v>
      </c>
      <c r="E237" t="s">
        <v>92</v>
      </c>
      <c r="F237" s="7">
        <v>118</v>
      </c>
      <c r="G237" s="8">
        <v>20</v>
      </c>
      <c r="H237" s="25">
        <f>ROUND(F237*G237,2)</f>
        <v>2360</v>
      </c>
    </row>
    <row r="239" spans="1:8" x14ac:dyDescent="0.25">
      <c r="A239" s="5">
        <v>37291</v>
      </c>
      <c r="B239" s="35"/>
      <c r="C239" s="10" t="s">
        <v>142</v>
      </c>
      <c r="E239" t="s">
        <v>55</v>
      </c>
      <c r="F239" s="7">
        <v>185</v>
      </c>
      <c r="G239" s="8">
        <v>45</v>
      </c>
      <c r="H239" s="25">
        <f>ROUND(F239*G239,2)</f>
        <v>8325</v>
      </c>
    </row>
    <row r="241" spans="1:9" ht="30" x14ac:dyDescent="0.25">
      <c r="C241" s="34" t="s">
        <v>143</v>
      </c>
      <c r="F241"/>
    </row>
    <row r="243" spans="1:9" x14ac:dyDescent="0.25">
      <c r="A243" s="5">
        <v>37656</v>
      </c>
      <c r="B243" s="35"/>
      <c r="C243" s="10" t="s">
        <v>144</v>
      </c>
      <c r="E243" t="s">
        <v>55</v>
      </c>
      <c r="F243" s="7">
        <f>F64*1.15</f>
        <v>1186.8</v>
      </c>
      <c r="G243" s="8">
        <v>20</v>
      </c>
      <c r="H243" s="25">
        <f>ROUND(F243*G243,2)</f>
        <v>23736</v>
      </c>
    </row>
    <row r="245" spans="1:9" ht="30" x14ac:dyDescent="0.25">
      <c r="C245" s="34" t="s">
        <v>145</v>
      </c>
      <c r="F245"/>
    </row>
    <row r="247" spans="1:9" x14ac:dyDescent="0.25">
      <c r="A247" s="5">
        <v>38021</v>
      </c>
      <c r="B247" s="35"/>
      <c r="C247" s="10" t="s">
        <v>146</v>
      </c>
      <c r="E247" t="s">
        <v>55</v>
      </c>
      <c r="F247" s="7">
        <v>185</v>
      </c>
      <c r="G247" s="8">
        <v>415</v>
      </c>
      <c r="H247" s="25">
        <f>ROUND(F247*G247,2)</f>
        <v>76775</v>
      </c>
    </row>
    <row r="249" spans="1:9" x14ac:dyDescent="0.25">
      <c r="C249" s="6" t="s">
        <v>147</v>
      </c>
      <c r="E249" t="s">
        <v>148</v>
      </c>
      <c r="F249">
        <v>1</v>
      </c>
      <c r="G249" s="8">
        <v>1200000</v>
      </c>
      <c r="H249" s="25">
        <f>F249*G249</f>
        <v>1200000</v>
      </c>
      <c r="I249" t="s">
        <v>149</v>
      </c>
    </row>
    <row r="253" spans="1:9" x14ac:dyDescent="0.25">
      <c r="C253" s="6"/>
      <c r="F253"/>
      <c r="H253" s="26">
        <f>SUM(H231:H252)</f>
        <v>1311196</v>
      </c>
    </row>
    <row r="256" spans="1:9" s="28" customFormat="1" hidden="1" x14ac:dyDescent="0.25">
      <c r="A256" s="27"/>
      <c r="C256" s="29" t="s">
        <v>150</v>
      </c>
      <c r="G256" s="30"/>
      <c r="H256" s="31"/>
    </row>
    <row r="257" spans="1:8" s="28" customFormat="1" hidden="1" x14ac:dyDescent="0.25">
      <c r="A257" s="27"/>
      <c r="C257" s="32"/>
      <c r="F257" s="33"/>
      <c r="G257" s="30"/>
      <c r="H257" s="31"/>
    </row>
    <row r="258" spans="1:8" s="28" customFormat="1" hidden="1" x14ac:dyDescent="0.25">
      <c r="A258" s="27"/>
      <c r="C258" s="29" t="s">
        <v>151</v>
      </c>
      <c r="G258" s="30"/>
      <c r="H258" s="31"/>
    </row>
    <row r="259" spans="1:8" hidden="1" x14ac:dyDescent="0.25"/>
    <row r="260" spans="1:8" hidden="1" x14ac:dyDescent="0.25"/>
    <row r="261" spans="1:8" hidden="1" x14ac:dyDescent="0.25">
      <c r="C261" s="6" t="s">
        <v>152</v>
      </c>
      <c r="F261"/>
    </row>
    <row r="262" spans="1:8" hidden="1" x14ac:dyDescent="0.25"/>
    <row r="263" spans="1:8" hidden="1" x14ac:dyDescent="0.25">
      <c r="C263" s="34" t="s">
        <v>153</v>
      </c>
      <c r="F263"/>
    </row>
    <row r="264" spans="1:8" hidden="1" x14ac:dyDescent="0.25"/>
    <row r="265" spans="1:8" hidden="1" x14ac:dyDescent="0.25">
      <c r="A265" s="5">
        <v>36928</v>
      </c>
      <c r="B265" s="35"/>
      <c r="C265" s="10" t="s">
        <v>154</v>
      </c>
      <c r="E265" t="s">
        <v>55</v>
      </c>
      <c r="H265" s="25">
        <f>ROUND(F265*G265,2)</f>
        <v>0</v>
      </c>
    </row>
    <row r="266" spans="1:8" hidden="1" x14ac:dyDescent="0.25"/>
    <row r="267" spans="1:8" hidden="1" x14ac:dyDescent="0.25">
      <c r="A267" s="5">
        <v>37293</v>
      </c>
      <c r="B267" s="35"/>
      <c r="C267" s="10" t="s">
        <v>155</v>
      </c>
      <c r="E267" t="s">
        <v>55</v>
      </c>
      <c r="H267" s="25">
        <f>ROUND(F267*G267,2)</f>
        <v>0</v>
      </c>
    </row>
    <row r="268" spans="1:8" hidden="1" x14ac:dyDescent="0.25"/>
    <row r="269" spans="1:8" hidden="1" x14ac:dyDescent="0.25">
      <c r="C269" s="6" t="s">
        <v>156</v>
      </c>
      <c r="F269"/>
    </row>
    <row r="270" spans="1:8" hidden="1" x14ac:dyDescent="0.25"/>
    <row r="271" spans="1:8" hidden="1" x14ac:dyDescent="0.25">
      <c r="C271" s="34" t="s">
        <v>157</v>
      </c>
      <c r="F271"/>
    </row>
    <row r="272" spans="1:8" hidden="1" x14ac:dyDescent="0.25"/>
    <row r="273" spans="1:9" ht="60" hidden="1" x14ac:dyDescent="0.25">
      <c r="A273" s="5">
        <v>37658</v>
      </c>
      <c r="B273" s="35"/>
      <c r="C273" s="10" t="s">
        <v>158</v>
      </c>
      <c r="E273" t="s">
        <v>92</v>
      </c>
      <c r="H273" s="25">
        <f>ROUND(F273*G273,2)</f>
        <v>0</v>
      </c>
    </row>
    <row r="274" spans="1:9" hidden="1" x14ac:dyDescent="0.25"/>
    <row r="275" spans="1:9" hidden="1" x14ac:dyDescent="0.25">
      <c r="C275" s="6" t="s">
        <v>159</v>
      </c>
      <c r="F275"/>
    </row>
    <row r="276" spans="1:9" hidden="1" x14ac:dyDescent="0.25"/>
    <row r="277" spans="1:9" hidden="1" x14ac:dyDescent="0.25">
      <c r="C277" s="34" t="s">
        <v>160</v>
      </c>
      <c r="F277"/>
    </row>
    <row r="278" spans="1:9" hidden="1" x14ac:dyDescent="0.25"/>
    <row r="279" spans="1:9" hidden="1" x14ac:dyDescent="0.25">
      <c r="A279" s="5">
        <v>38023</v>
      </c>
      <c r="B279" s="35"/>
      <c r="C279" s="10" t="s">
        <v>161</v>
      </c>
      <c r="E279" t="s">
        <v>92</v>
      </c>
      <c r="G279" s="8">
        <v>155</v>
      </c>
      <c r="H279" s="25">
        <f>ROUND(F279*G279,2)</f>
        <v>0</v>
      </c>
    </row>
    <row r="280" spans="1:9" hidden="1" x14ac:dyDescent="0.25"/>
    <row r="281" spans="1:9" hidden="1" x14ac:dyDescent="0.25">
      <c r="C281" s="6" t="s">
        <v>162</v>
      </c>
      <c r="F281"/>
    </row>
    <row r="282" spans="1:9" hidden="1" x14ac:dyDescent="0.25"/>
    <row r="283" spans="1:9" hidden="1" x14ac:dyDescent="0.25">
      <c r="C283" s="34" t="s">
        <v>163</v>
      </c>
      <c r="F283"/>
    </row>
    <row r="284" spans="1:9" hidden="1" x14ac:dyDescent="0.25"/>
    <row r="285" spans="1:9" hidden="1" x14ac:dyDescent="0.25">
      <c r="A285" s="5">
        <v>38389</v>
      </c>
      <c r="B285" s="35"/>
      <c r="C285" s="10" t="s">
        <v>164</v>
      </c>
      <c r="E285" t="s">
        <v>57</v>
      </c>
      <c r="G285" s="8">
        <v>5500</v>
      </c>
      <c r="H285" s="25">
        <f>ROUND(F285*G285,2)</f>
        <v>0</v>
      </c>
      <c r="I285" t="s">
        <v>165</v>
      </c>
    </row>
    <row r="286" spans="1:9" hidden="1" x14ac:dyDescent="0.25"/>
    <row r="287" spans="1:9" hidden="1" x14ac:dyDescent="0.25">
      <c r="A287" s="5">
        <v>38754</v>
      </c>
      <c r="B287" s="35"/>
      <c r="C287" s="10" t="s">
        <v>166</v>
      </c>
      <c r="E287" t="s">
        <v>57</v>
      </c>
      <c r="G287" s="8">
        <v>3950</v>
      </c>
      <c r="H287" s="25">
        <f>ROUND(F287*G287,2)</f>
        <v>0</v>
      </c>
    </row>
    <row r="288" spans="1:9" hidden="1" x14ac:dyDescent="0.25"/>
    <row r="289" spans="1:8" hidden="1" x14ac:dyDescent="0.25">
      <c r="C289" s="34" t="s">
        <v>167</v>
      </c>
      <c r="F289"/>
    </row>
    <row r="290" spans="1:8" hidden="1" x14ac:dyDescent="0.25"/>
    <row r="291" spans="1:8" hidden="1" x14ac:dyDescent="0.25">
      <c r="A291" s="5">
        <v>39119</v>
      </c>
      <c r="B291" s="35"/>
      <c r="C291" s="10" t="s">
        <v>168</v>
      </c>
      <c r="E291" t="s">
        <v>57</v>
      </c>
      <c r="G291" s="8">
        <v>4250</v>
      </c>
      <c r="H291" s="25">
        <f>ROUND(F291*G291,2)</f>
        <v>0</v>
      </c>
    </row>
    <row r="292" spans="1:8" hidden="1" x14ac:dyDescent="0.25"/>
    <row r="293" spans="1:8" hidden="1" x14ac:dyDescent="0.25">
      <c r="C293" s="6" t="s">
        <v>169</v>
      </c>
      <c r="F293"/>
    </row>
    <row r="294" spans="1:8" hidden="1" x14ac:dyDescent="0.25"/>
    <row r="295" spans="1:8" ht="30" hidden="1" x14ac:dyDescent="0.25">
      <c r="C295" s="34" t="s">
        <v>170</v>
      </c>
      <c r="F295"/>
    </row>
    <row r="296" spans="1:8" hidden="1" x14ac:dyDescent="0.25"/>
    <row r="297" spans="1:8" hidden="1" x14ac:dyDescent="0.25">
      <c r="A297" s="5">
        <v>39484</v>
      </c>
      <c r="B297" s="35"/>
      <c r="C297" s="10" t="s">
        <v>171</v>
      </c>
      <c r="E297" t="s">
        <v>57</v>
      </c>
      <c r="G297" s="8">
        <v>2850</v>
      </c>
      <c r="H297" s="25">
        <f>ROUND(F297*G297,2)</f>
        <v>0</v>
      </c>
    </row>
    <row r="298" spans="1:8" hidden="1" x14ac:dyDescent="0.25"/>
    <row r="299" spans="1:8" hidden="1" x14ac:dyDescent="0.25">
      <c r="C299" s="6" t="s">
        <v>172</v>
      </c>
      <c r="F299"/>
    </row>
    <row r="300" spans="1:8" hidden="1" x14ac:dyDescent="0.25"/>
    <row r="301" spans="1:8" ht="30" hidden="1" x14ac:dyDescent="0.25">
      <c r="C301" s="34" t="s">
        <v>173</v>
      </c>
      <c r="F301"/>
    </row>
    <row r="302" spans="1:8" hidden="1" x14ac:dyDescent="0.25"/>
    <row r="303" spans="1:8" hidden="1" x14ac:dyDescent="0.25">
      <c r="A303" s="5">
        <v>39850</v>
      </c>
      <c r="B303" s="35"/>
      <c r="C303" s="10" t="s">
        <v>174</v>
      </c>
      <c r="E303" t="s">
        <v>175</v>
      </c>
      <c r="G303" s="8" t="s">
        <v>176</v>
      </c>
      <c r="H303" s="25">
        <f>ROUND(F303*G303,2)</f>
        <v>0</v>
      </c>
    </row>
    <row r="304" spans="1:8" hidden="1" x14ac:dyDescent="0.25"/>
    <row r="305" spans="1:8" hidden="1" x14ac:dyDescent="0.25">
      <c r="C305" s="6"/>
      <c r="F305"/>
      <c r="H305" s="26">
        <f>SUM(H259:H304)</f>
        <v>0</v>
      </c>
    </row>
    <row r="306" spans="1:8" hidden="1" x14ac:dyDescent="0.25"/>
    <row r="307" spans="1:8" s="28" customFormat="1" hidden="1" x14ac:dyDescent="0.25">
      <c r="A307" s="27"/>
      <c r="C307" s="29" t="s">
        <v>177</v>
      </c>
      <c r="G307" s="30"/>
      <c r="H307" s="31"/>
    </row>
    <row r="308" spans="1:8" s="28" customFormat="1" hidden="1" x14ac:dyDescent="0.25">
      <c r="A308" s="27"/>
      <c r="C308" s="32"/>
      <c r="F308" s="33"/>
      <c r="G308" s="30"/>
      <c r="H308" s="31"/>
    </row>
    <row r="309" spans="1:8" s="28" customFormat="1" hidden="1" x14ac:dyDescent="0.25">
      <c r="A309" s="27"/>
      <c r="C309" s="29" t="s">
        <v>178</v>
      </c>
      <c r="G309" s="30"/>
      <c r="H309" s="31"/>
    </row>
    <row r="310" spans="1:8" hidden="1" x14ac:dyDescent="0.25"/>
    <row r="311" spans="1:8" hidden="1" x14ac:dyDescent="0.25">
      <c r="C311" s="6" t="s">
        <v>179</v>
      </c>
      <c r="F311"/>
    </row>
    <row r="312" spans="1:8" hidden="1" x14ac:dyDescent="0.25"/>
    <row r="313" spans="1:8" hidden="1" x14ac:dyDescent="0.25">
      <c r="C313" s="10" t="s">
        <v>180</v>
      </c>
      <c r="F313"/>
    </row>
    <row r="314" spans="1:8" hidden="1" x14ac:dyDescent="0.25"/>
    <row r="315" spans="1:8" hidden="1" x14ac:dyDescent="0.25">
      <c r="C315" s="6" t="s">
        <v>181</v>
      </c>
      <c r="F315"/>
    </row>
    <row r="316" spans="1:8" hidden="1" x14ac:dyDescent="0.25"/>
    <row r="317" spans="1:8" hidden="1" x14ac:dyDescent="0.25">
      <c r="C317" s="34" t="s">
        <v>182</v>
      </c>
      <c r="F317"/>
    </row>
    <row r="318" spans="1:8" hidden="1" x14ac:dyDescent="0.25"/>
    <row r="319" spans="1:8" ht="30" hidden="1" x14ac:dyDescent="0.25">
      <c r="A319" s="5">
        <v>36929</v>
      </c>
      <c r="B319" s="35"/>
      <c r="C319" s="10" t="s">
        <v>183</v>
      </c>
      <c r="E319" t="s">
        <v>175</v>
      </c>
      <c r="G319" s="8">
        <v>150</v>
      </c>
      <c r="H319" s="25">
        <f>ROUND(F319*G319,2)</f>
        <v>0</v>
      </c>
    </row>
    <row r="320" spans="1:8" hidden="1" x14ac:dyDescent="0.25"/>
    <row r="321" spans="1:8" ht="30" hidden="1" x14ac:dyDescent="0.25">
      <c r="A321" s="5">
        <v>37294</v>
      </c>
      <c r="B321" s="35"/>
      <c r="C321" s="10" t="s">
        <v>184</v>
      </c>
      <c r="E321" t="s">
        <v>175</v>
      </c>
      <c r="G321" s="8">
        <v>750</v>
      </c>
      <c r="H321" s="25">
        <f>ROUND(F321*G321,2)</f>
        <v>0</v>
      </c>
    </row>
    <row r="322" spans="1:8" hidden="1" x14ac:dyDescent="0.25"/>
    <row r="323" spans="1:8" hidden="1" x14ac:dyDescent="0.25">
      <c r="C323" s="6" t="s">
        <v>185</v>
      </c>
      <c r="F323"/>
    </row>
    <row r="324" spans="1:8" hidden="1" x14ac:dyDescent="0.25"/>
    <row r="325" spans="1:8" hidden="1" x14ac:dyDescent="0.25">
      <c r="C325" s="34" t="s">
        <v>186</v>
      </c>
      <c r="F325"/>
    </row>
    <row r="326" spans="1:8" hidden="1" x14ac:dyDescent="0.25"/>
    <row r="327" spans="1:8" ht="30" hidden="1" x14ac:dyDescent="0.25">
      <c r="A327" s="5">
        <v>37659</v>
      </c>
      <c r="B327" s="35"/>
      <c r="C327" s="10" t="s">
        <v>187</v>
      </c>
      <c r="E327" t="s">
        <v>175</v>
      </c>
      <c r="G327" s="8" t="s">
        <v>188</v>
      </c>
      <c r="H327" s="25">
        <f>ROUND(F327*G327,2)</f>
        <v>0</v>
      </c>
    </row>
    <row r="328" spans="1:8" hidden="1" x14ac:dyDescent="0.25"/>
    <row r="329" spans="1:8" hidden="1" x14ac:dyDescent="0.25">
      <c r="C329" s="34" t="s">
        <v>189</v>
      </c>
      <c r="F329"/>
    </row>
    <row r="330" spans="1:8" hidden="1" x14ac:dyDescent="0.25"/>
    <row r="331" spans="1:8" hidden="1" x14ac:dyDescent="0.25">
      <c r="A331" s="5">
        <v>38024</v>
      </c>
      <c r="B331" s="35"/>
      <c r="C331" s="10" t="s">
        <v>190</v>
      </c>
      <c r="E331" t="s">
        <v>55</v>
      </c>
      <c r="G331" s="8">
        <v>585</v>
      </c>
      <c r="H331" s="25">
        <f>ROUND(F331*G331,2)</f>
        <v>0</v>
      </c>
    </row>
    <row r="332" spans="1:8" hidden="1" x14ac:dyDescent="0.25"/>
    <row r="333" spans="1:8" hidden="1" x14ac:dyDescent="0.25">
      <c r="C333" s="6"/>
      <c r="F333"/>
      <c r="H333" s="26">
        <f>SUM(H310:H332)</f>
        <v>0</v>
      </c>
    </row>
    <row r="334" spans="1:8" hidden="1" x14ac:dyDescent="0.25"/>
    <row r="335" spans="1:8" s="28" customFormat="1" hidden="1" x14ac:dyDescent="0.25">
      <c r="A335" s="27"/>
      <c r="C335" s="29" t="s">
        <v>191</v>
      </c>
      <c r="G335" s="30"/>
      <c r="H335" s="31"/>
    </row>
    <row r="336" spans="1:8" s="28" customFormat="1" hidden="1" x14ac:dyDescent="0.25">
      <c r="A336" s="27"/>
      <c r="C336" s="32"/>
      <c r="F336" s="33"/>
      <c r="G336" s="30"/>
      <c r="H336" s="31"/>
    </row>
    <row r="337" spans="1:8" s="28" customFormat="1" hidden="1" x14ac:dyDescent="0.25">
      <c r="A337" s="27"/>
      <c r="C337" s="29" t="s">
        <v>192</v>
      </c>
      <c r="G337" s="30"/>
      <c r="H337" s="31"/>
    </row>
    <row r="338" spans="1:8" hidden="1" x14ac:dyDescent="0.25"/>
    <row r="339" spans="1:8" hidden="1" x14ac:dyDescent="0.25">
      <c r="C339" s="6" t="s">
        <v>179</v>
      </c>
      <c r="F339"/>
    </row>
    <row r="340" spans="1:8" hidden="1" x14ac:dyDescent="0.25"/>
    <row r="341" spans="1:8" hidden="1" x14ac:dyDescent="0.25">
      <c r="C341" s="10" t="s">
        <v>180</v>
      </c>
      <c r="F341"/>
    </row>
    <row r="342" spans="1:8" hidden="1" x14ac:dyDescent="0.25"/>
    <row r="343" spans="1:8" hidden="1" x14ac:dyDescent="0.25">
      <c r="C343" s="6" t="s">
        <v>193</v>
      </c>
      <c r="F343"/>
    </row>
    <row r="344" spans="1:8" hidden="1" x14ac:dyDescent="0.25"/>
    <row r="345" spans="1:8" ht="30" hidden="1" x14ac:dyDescent="0.25">
      <c r="A345" s="5">
        <v>36930</v>
      </c>
      <c r="B345" s="35"/>
      <c r="C345" s="10" t="s">
        <v>194</v>
      </c>
      <c r="E345" t="s">
        <v>175</v>
      </c>
      <c r="G345" s="8" t="s">
        <v>195</v>
      </c>
      <c r="H345" s="25">
        <f>ROUND(F345*G345,2)</f>
        <v>0</v>
      </c>
    </row>
    <row r="346" spans="1:8" hidden="1" x14ac:dyDescent="0.25"/>
    <row r="347" spans="1:8" hidden="1" x14ac:dyDescent="0.25">
      <c r="A347" s="5">
        <v>37295</v>
      </c>
      <c r="B347" s="35"/>
      <c r="C347" s="10" t="s">
        <v>196</v>
      </c>
      <c r="E347" t="s">
        <v>175</v>
      </c>
      <c r="G347" s="8" t="s">
        <v>197</v>
      </c>
      <c r="H347" s="25">
        <f>ROUND(F347*G347,2)</f>
        <v>0</v>
      </c>
    </row>
    <row r="348" spans="1:8" hidden="1" x14ac:dyDescent="0.25"/>
    <row r="349" spans="1:8" hidden="1" x14ac:dyDescent="0.25">
      <c r="C349" s="6"/>
      <c r="F349"/>
      <c r="H349" s="26">
        <f>SUM(H341:H348)</f>
        <v>0</v>
      </c>
    </row>
    <row r="350" spans="1:8" hidden="1" x14ac:dyDescent="0.25"/>
    <row r="351" spans="1:8" s="28" customFormat="1" hidden="1" x14ac:dyDescent="0.25">
      <c r="A351" s="27"/>
      <c r="C351" s="29" t="s">
        <v>198</v>
      </c>
      <c r="G351" s="30"/>
      <c r="H351" s="31"/>
    </row>
    <row r="352" spans="1:8" s="28" customFormat="1" hidden="1" x14ac:dyDescent="0.25">
      <c r="A352" s="27"/>
      <c r="C352" s="32"/>
      <c r="F352" s="33"/>
      <c r="G352" s="30"/>
      <c r="H352" s="31"/>
    </row>
    <row r="353" spans="1:8" s="28" customFormat="1" hidden="1" x14ac:dyDescent="0.25">
      <c r="A353" s="27"/>
      <c r="C353" s="29" t="s">
        <v>199</v>
      </c>
      <c r="G353" s="30"/>
      <c r="H353" s="31"/>
    </row>
    <row r="354" spans="1:8" hidden="1" x14ac:dyDescent="0.25"/>
    <row r="355" spans="1:8" hidden="1" x14ac:dyDescent="0.25"/>
    <row r="356" spans="1:8" hidden="1" x14ac:dyDescent="0.25">
      <c r="C356" s="6" t="s">
        <v>200</v>
      </c>
      <c r="F356"/>
    </row>
    <row r="357" spans="1:8" hidden="1" x14ac:dyDescent="0.25"/>
    <row r="358" spans="1:8" hidden="1" x14ac:dyDescent="0.25">
      <c r="C358" s="34" t="s">
        <v>201</v>
      </c>
      <c r="F358"/>
    </row>
    <row r="359" spans="1:8" hidden="1" x14ac:dyDescent="0.25"/>
    <row r="360" spans="1:8" hidden="1" x14ac:dyDescent="0.25">
      <c r="A360" s="5">
        <v>36931</v>
      </c>
      <c r="B360" s="35"/>
      <c r="C360" s="10" t="s">
        <v>202</v>
      </c>
      <c r="E360" t="s">
        <v>92</v>
      </c>
      <c r="G360" s="8">
        <v>85.82</v>
      </c>
      <c r="H360" s="25">
        <f>ROUND(F360*G360,2)</f>
        <v>0</v>
      </c>
    </row>
    <row r="361" spans="1:8" hidden="1" x14ac:dyDescent="0.25"/>
    <row r="362" spans="1:8" hidden="1" x14ac:dyDescent="0.25">
      <c r="C362" s="6" t="s">
        <v>203</v>
      </c>
      <c r="F362"/>
    </row>
    <row r="363" spans="1:8" hidden="1" x14ac:dyDescent="0.25"/>
    <row r="364" spans="1:8" ht="45" hidden="1" x14ac:dyDescent="0.25">
      <c r="C364" s="34" t="s">
        <v>204</v>
      </c>
      <c r="F364"/>
    </row>
    <row r="365" spans="1:8" hidden="1" x14ac:dyDescent="0.25"/>
    <row r="366" spans="1:8" ht="45" hidden="1" x14ac:dyDescent="0.25">
      <c r="A366" s="5">
        <v>37296</v>
      </c>
      <c r="B366" s="35"/>
      <c r="C366" s="10" t="s">
        <v>205</v>
      </c>
      <c r="E366" t="s">
        <v>55</v>
      </c>
      <c r="G366" s="8">
        <v>434.74</v>
      </c>
      <c r="H366" s="25">
        <f>ROUND(F366*G366,2)</f>
        <v>0</v>
      </c>
    </row>
    <row r="367" spans="1:8" hidden="1" x14ac:dyDescent="0.25"/>
    <row r="368" spans="1:8" ht="45" hidden="1" x14ac:dyDescent="0.25">
      <c r="A368" s="5">
        <v>37661</v>
      </c>
      <c r="B368" s="35"/>
      <c r="C368" s="10" t="s">
        <v>206</v>
      </c>
      <c r="E368" t="s">
        <v>55</v>
      </c>
      <c r="G368" s="8">
        <v>428.26</v>
      </c>
      <c r="H368" s="25">
        <f>ROUND(F368*G368,2)</f>
        <v>0</v>
      </c>
    </row>
    <row r="369" spans="1:8" hidden="1" x14ac:dyDescent="0.25"/>
    <row r="370" spans="1:8" hidden="1" x14ac:dyDescent="0.25">
      <c r="C370" s="6" t="s">
        <v>207</v>
      </c>
      <c r="F370"/>
    </row>
    <row r="371" spans="1:8" hidden="1" x14ac:dyDescent="0.25"/>
    <row r="372" spans="1:8" hidden="1" x14ac:dyDescent="0.25">
      <c r="C372" s="34" t="s">
        <v>208</v>
      </c>
      <c r="F372"/>
    </row>
    <row r="373" spans="1:8" hidden="1" x14ac:dyDescent="0.25"/>
    <row r="374" spans="1:8" hidden="1" x14ac:dyDescent="0.25">
      <c r="A374" s="5">
        <v>38026</v>
      </c>
      <c r="B374" s="35"/>
      <c r="C374" s="10" t="s">
        <v>209</v>
      </c>
      <c r="E374" t="s">
        <v>92</v>
      </c>
      <c r="G374" s="8">
        <v>175</v>
      </c>
      <c r="H374" s="25">
        <f>ROUND(F374*G374,2)</f>
        <v>0</v>
      </c>
    </row>
    <row r="375" spans="1:8" hidden="1" x14ac:dyDescent="0.25"/>
    <row r="376" spans="1:8" hidden="1" x14ac:dyDescent="0.25">
      <c r="C376" s="6" t="s">
        <v>210</v>
      </c>
      <c r="F376"/>
    </row>
    <row r="377" spans="1:8" hidden="1" x14ac:dyDescent="0.25"/>
    <row r="378" spans="1:8" ht="30" hidden="1" x14ac:dyDescent="0.25">
      <c r="C378" s="34" t="s">
        <v>211</v>
      </c>
      <c r="F378"/>
    </row>
    <row r="379" spans="1:8" hidden="1" x14ac:dyDescent="0.25"/>
    <row r="380" spans="1:8" hidden="1" x14ac:dyDescent="0.25">
      <c r="A380" s="5">
        <v>38392</v>
      </c>
      <c r="B380" s="35"/>
      <c r="C380" s="10" t="s">
        <v>212</v>
      </c>
      <c r="E380" t="s">
        <v>92</v>
      </c>
      <c r="G380" s="8">
        <v>420.43</v>
      </c>
      <c r="H380" s="25">
        <f>ROUND(F380*G380,2)</f>
        <v>0</v>
      </c>
    </row>
    <row r="381" spans="1:8" hidden="1" x14ac:dyDescent="0.25"/>
    <row r="382" spans="1:8" hidden="1" x14ac:dyDescent="0.25">
      <c r="C382" s="6" t="s">
        <v>213</v>
      </c>
      <c r="F382"/>
    </row>
    <row r="383" spans="1:8" hidden="1" x14ac:dyDescent="0.25"/>
    <row r="384" spans="1:8" hidden="1" x14ac:dyDescent="0.25">
      <c r="C384" s="34" t="s">
        <v>214</v>
      </c>
      <c r="F384"/>
    </row>
    <row r="385" spans="1:8" hidden="1" x14ac:dyDescent="0.25"/>
    <row r="386" spans="1:8" hidden="1" x14ac:dyDescent="0.25">
      <c r="A386" s="5">
        <v>38757</v>
      </c>
      <c r="B386" s="35"/>
      <c r="C386" s="10" t="s">
        <v>215</v>
      </c>
      <c r="E386" t="s">
        <v>55</v>
      </c>
      <c r="G386" s="8">
        <v>145.1</v>
      </c>
      <c r="H386" s="25">
        <f>ROUND(F386*G386,2)</f>
        <v>0</v>
      </c>
    </row>
    <row r="387" spans="1:8" hidden="1" x14ac:dyDescent="0.25"/>
    <row r="388" spans="1:8" hidden="1" x14ac:dyDescent="0.25">
      <c r="C388" s="6"/>
      <c r="F388"/>
      <c r="H388" s="26">
        <f>SUM(H354:H387)</f>
        <v>0</v>
      </c>
    </row>
    <row r="390" spans="1:8" s="28" customFormat="1" x14ac:dyDescent="0.25">
      <c r="A390" s="27"/>
      <c r="C390" s="29" t="s">
        <v>216</v>
      </c>
      <c r="G390" s="30"/>
      <c r="H390" s="31"/>
    </row>
    <row r="391" spans="1:8" s="28" customFormat="1" x14ac:dyDescent="0.25">
      <c r="A391" s="27"/>
      <c r="C391" s="32"/>
      <c r="F391" s="33"/>
      <c r="G391" s="30"/>
      <c r="H391" s="31"/>
    </row>
    <row r="392" spans="1:8" s="28" customFormat="1" x14ac:dyDescent="0.25">
      <c r="A392" s="27"/>
      <c r="C392" s="29" t="s">
        <v>13</v>
      </c>
      <c r="G392" s="30"/>
      <c r="H392" s="31"/>
    </row>
    <row r="394" spans="1:8" x14ac:dyDescent="0.25">
      <c r="C394" s="6" t="s">
        <v>179</v>
      </c>
      <c r="F394"/>
    </row>
    <row r="396" spans="1:8" x14ac:dyDescent="0.25">
      <c r="C396" s="10" t="s">
        <v>180</v>
      </c>
      <c r="F396"/>
    </row>
    <row r="398" spans="1:8" x14ac:dyDescent="0.25">
      <c r="C398" s="6" t="s">
        <v>217</v>
      </c>
      <c r="F398"/>
    </row>
    <row r="400" spans="1:8" x14ac:dyDescent="0.25">
      <c r="C400" s="34" t="s">
        <v>218</v>
      </c>
      <c r="F400"/>
    </row>
    <row r="402" spans="3:6" ht="30" x14ac:dyDescent="0.25">
      <c r="C402" s="10" t="s">
        <v>219</v>
      </c>
      <c r="F402"/>
    </row>
    <row r="404" spans="3:6" ht="45" x14ac:dyDescent="0.25">
      <c r="C404" s="10" t="s">
        <v>220</v>
      </c>
      <c r="F404"/>
    </row>
    <row r="406" spans="3:6" ht="45" x14ac:dyDescent="0.25">
      <c r="C406" s="10" t="s">
        <v>221</v>
      </c>
      <c r="F406"/>
    </row>
    <row r="408" spans="3:6" ht="75" x14ac:dyDescent="0.25">
      <c r="C408" s="10" t="s">
        <v>222</v>
      </c>
      <c r="F408"/>
    </row>
    <row r="410" spans="3:6" ht="45" x14ac:dyDescent="0.25">
      <c r="C410" s="10" t="s">
        <v>223</v>
      </c>
      <c r="F410"/>
    </row>
    <row r="412" spans="3:6" ht="30" x14ac:dyDescent="0.25">
      <c r="C412" s="10" t="s">
        <v>224</v>
      </c>
      <c r="F412"/>
    </row>
    <row r="414" spans="3:6" ht="45" x14ac:dyDescent="0.25">
      <c r="C414" s="10" t="s">
        <v>225</v>
      </c>
      <c r="F414"/>
    </row>
    <row r="416" spans="3:6" ht="45" x14ac:dyDescent="0.25">
      <c r="C416" s="10" t="s">
        <v>226</v>
      </c>
      <c r="F416"/>
    </row>
    <row r="418" spans="1:9" ht="30" x14ac:dyDescent="0.25">
      <c r="C418" s="10" t="s">
        <v>227</v>
      </c>
      <c r="F418"/>
    </row>
    <row r="420" spans="1:9" x14ac:dyDescent="0.25">
      <c r="C420" s="10" t="s">
        <v>228</v>
      </c>
      <c r="F420"/>
    </row>
    <row r="422" spans="1:9" x14ac:dyDescent="0.25">
      <c r="C422" s="6" t="s">
        <v>229</v>
      </c>
      <c r="F422"/>
    </row>
    <row r="424" spans="1:9" ht="45" x14ac:dyDescent="0.25">
      <c r="C424" s="34" t="s">
        <v>230</v>
      </c>
      <c r="F424"/>
    </row>
    <row r="426" spans="1:9" x14ac:dyDescent="0.25">
      <c r="A426" s="5">
        <v>36932</v>
      </c>
      <c r="B426" s="35"/>
      <c r="C426" s="10" t="s">
        <v>231</v>
      </c>
      <c r="E426" t="s">
        <v>112</v>
      </c>
      <c r="F426" s="9">
        <v>0.89</v>
      </c>
      <c r="G426" s="8">
        <v>94600</v>
      </c>
      <c r="H426" s="25">
        <f>ROUND(F426*G426,2)</f>
        <v>84194</v>
      </c>
      <c r="I426" s="37" t="s">
        <v>232</v>
      </c>
    </row>
    <row r="427" spans="1:9" x14ac:dyDescent="0.25">
      <c r="I427" s="37"/>
    </row>
    <row r="428" spans="1:9" ht="30" x14ac:dyDescent="0.25">
      <c r="C428" s="34" t="s">
        <v>233</v>
      </c>
      <c r="F428"/>
      <c r="I428" s="37"/>
    </row>
    <row r="429" spans="1:9" x14ac:dyDescent="0.25">
      <c r="I429" s="37"/>
    </row>
    <row r="430" spans="1:9" x14ac:dyDescent="0.25">
      <c r="A430" s="5">
        <v>37297</v>
      </c>
      <c r="B430" s="35"/>
      <c r="C430" s="10" t="s">
        <v>234</v>
      </c>
      <c r="E430" t="s">
        <v>112</v>
      </c>
      <c r="F430" s="9">
        <v>1.38</v>
      </c>
      <c r="G430" s="8">
        <v>71500</v>
      </c>
      <c r="H430" s="25">
        <f>ROUND(F430*G430,2)</f>
        <v>98670</v>
      </c>
      <c r="I430" s="37" t="s">
        <v>232</v>
      </c>
    </row>
    <row r="432" spans="1:9" x14ac:dyDescent="0.25">
      <c r="C432" s="6"/>
      <c r="F432"/>
      <c r="H432" s="26">
        <f>SUM(H396:H431)</f>
        <v>182864</v>
      </c>
    </row>
    <row r="434" spans="1:8" s="28" customFormat="1" hidden="1" x14ac:dyDescent="0.25">
      <c r="A434" s="27"/>
      <c r="C434" s="29" t="s">
        <v>235</v>
      </c>
      <c r="G434" s="30"/>
      <c r="H434" s="31"/>
    </row>
    <row r="435" spans="1:8" s="28" customFormat="1" hidden="1" x14ac:dyDescent="0.25">
      <c r="A435" s="27"/>
      <c r="C435" s="32"/>
      <c r="F435" s="33"/>
      <c r="G435" s="30"/>
      <c r="H435" s="31"/>
    </row>
    <row r="436" spans="1:8" s="28" customFormat="1" hidden="1" x14ac:dyDescent="0.25">
      <c r="A436" s="27"/>
      <c r="C436" s="29" t="s">
        <v>14</v>
      </c>
      <c r="G436" s="30"/>
      <c r="H436" s="31"/>
    </row>
    <row r="437" spans="1:8" hidden="1" x14ac:dyDescent="0.25"/>
    <row r="438" spans="1:8" hidden="1" x14ac:dyDescent="0.25">
      <c r="C438" s="6" t="s">
        <v>179</v>
      </c>
      <c r="F438"/>
    </row>
    <row r="439" spans="1:8" hidden="1" x14ac:dyDescent="0.25"/>
    <row r="440" spans="1:8" hidden="1" x14ac:dyDescent="0.25">
      <c r="C440" s="10" t="s">
        <v>180</v>
      </c>
      <c r="F440"/>
    </row>
    <row r="441" spans="1:8" hidden="1" x14ac:dyDescent="0.25"/>
    <row r="442" spans="1:8" hidden="1" x14ac:dyDescent="0.25">
      <c r="C442" s="6" t="s">
        <v>217</v>
      </c>
      <c r="F442"/>
    </row>
    <row r="443" spans="1:8" hidden="1" x14ac:dyDescent="0.25"/>
    <row r="444" spans="1:8" hidden="1" x14ac:dyDescent="0.25">
      <c r="C444" s="34" t="s">
        <v>218</v>
      </c>
      <c r="F444"/>
    </row>
    <row r="445" spans="1:8" hidden="1" x14ac:dyDescent="0.25"/>
    <row r="446" spans="1:8" ht="30" hidden="1" x14ac:dyDescent="0.25">
      <c r="C446" s="10" t="s">
        <v>219</v>
      </c>
      <c r="F446"/>
    </row>
    <row r="447" spans="1:8" hidden="1" x14ac:dyDescent="0.25"/>
    <row r="448" spans="1:8" ht="45" hidden="1" x14ac:dyDescent="0.25">
      <c r="C448" s="10" t="s">
        <v>221</v>
      </c>
      <c r="F448"/>
    </row>
    <row r="449" spans="1:8" hidden="1" x14ac:dyDescent="0.25"/>
    <row r="450" spans="1:8" hidden="1" x14ac:dyDescent="0.25">
      <c r="C450" s="6" t="s">
        <v>236</v>
      </c>
      <c r="F450"/>
    </row>
    <row r="451" spans="1:8" hidden="1" x14ac:dyDescent="0.25"/>
    <row r="452" spans="1:8" ht="30" hidden="1" x14ac:dyDescent="0.25">
      <c r="C452" s="34" t="s">
        <v>237</v>
      </c>
      <c r="F452"/>
    </row>
    <row r="453" spans="1:8" hidden="1" x14ac:dyDescent="0.25"/>
    <row r="454" spans="1:8" ht="30" hidden="1" x14ac:dyDescent="0.25">
      <c r="A454" s="5">
        <v>36933</v>
      </c>
      <c r="B454" s="35"/>
      <c r="C454" s="10" t="s">
        <v>238</v>
      </c>
      <c r="E454" t="s">
        <v>175</v>
      </c>
      <c r="G454" s="8" t="s">
        <v>239</v>
      </c>
      <c r="H454" s="25">
        <f>ROUND(F454*G454,2)</f>
        <v>0</v>
      </c>
    </row>
    <row r="455" spans="1:8" hidden="1" x14ac:dyDescent="0.25"/>
    <row r="456" spans="1:8" hidden="1" x14ac:dyDescent="0.25">
      <c r="C456" s="6" t="s">
        <v>240</v>
      </c>
      <c r="F456"/>
    </row>
    <row r="457" spans="1:8" hidden="1" x14ac:dyDescent="0.25"/>
    <row r="458" spans="1:8" ht="30" hidden="1" x14ac:dyDescent="0.25">
      <c r="C458" s="34" t="s">
        <v>241</v>
      </c>
      <c r="F458"/>
    </row>
    <row r="459" spans="1:8" hidden="1" x14ac:dyDescent="0.25"/>
    <row r="460" spans="1:8" hidden="1" x14ac:dyDescent="0.25">
      <c r="A460" s="5">
        <v>37298</v>
      </c>
      <c r="B460" s="35"/>
      <c r="C460" s="10" t="s">
        <v>242</v>
      </c>
      <c r="E460" t="s">
        <v>175</v>
      </c>
      <c r="G460" s="8" t="s">
        <v>243</v>
      </c>
      <c r="H460" s="25">
        <f>ROUND(F460*G460,2)</f>
        <v>0</v>
      </c>
    </row>
    <row r="461" spans="1:8" hidden="1" x14ac:dyDescent="0.25"/>
    <row r="462" spans="1:8" hidden="1" x14ac:dyDescent="0.25">
      <c r="C462" s="6" t="s">
        <v>244</v>
      </c>
      <c r="F462"/>
    </row>
    <row r="463" spans="1:8" hidden="1" x14ac:dyDescent="0.25"/>
    <row r="464" spans="1:8" hidden="1" x14ac:dyDescent="0.25">
      <c r="C464" s="34" t="s">
        <v>245</v>
      </c>
      <c r="F464"/>
    </row>
    <row r="465" spans="1:8" hidden="1" x14ac:dyDescent="0.25"/>
    <row r="466" spans="1:8" ht="30" hidden="1" x14ac:dyDescent="0.25">
      <c r="A466" s="5">
        <v>37663</v>
      </c>
      <c r="B466" s="35"/>
      <c r="C466" s="10" t="s">
        <v>246</v>
      </c>
      <c r="E466" t="s">
        <v>175</v>
      </c>
      <c r="G466" s="8" t="s">
        <v>239</v>
      </c>
      <c r="H466" s="25">
        <f>ROUND(F466*G466,2)</f>
        <v>0</v>
      </c>
    </row>
    <row r="467" spans="1:8" hidden="1" x14ac:dyDescent="0.25"/>
    <row r="468" spans="1:8" hidden="1" x14ac:dyDescent="0.25">
      <c r="C468" s="6" t="s">
        <v>247</v>
      </c>
      <c r="F468"/>
    </row>
    <row r="469" spans="1:8" hidden="1" x14ac:dyDescent="0.25"/>
    <row r="470" spans="1:8" hidden="1" x14ac:dyDescent="0.25">
      <c r="C470" s="34" t="s">
        <v>248</v>
      </c>
      <c r="F470"/>
    </row>
    <row r="471" spans="1:8" hidden="1" x14ac:dyDescent="0.25"/>
    <row r="472" spans="1:8" ht="30" hidden="1" x14ac:dyDescent="0.25">
      <c r="A472" s="5">
        <v>38028</v>
      </c>
      <c r="B472" s="35"/>
      <c r="C472" s="10" t="s">
        <v>249</v>
      </c>
      <c r="E472" t="s">
        <v>175</v>
      </c>
      <c r="H472" s="25">
        <f>ROUND(F472*G472,2)</f>
        <v>0</v>
      </c>
    </row>
    <row r="473" spans="1:8" hidden="1" x14ac:dyDescent="0.25"/>
    <row r="474" spans="1:8" hidden="1" x14ac:dyDescent="0.25">
      <c r="C474" s="6" t="s">
        <v>250</v>
      </c>
      <c r="F474"/>
    </row>
    <row r="475" spans="1:8" hidden="1" x14ac:dyDescent="0.25"/>
    <row r="476" spans="1:8" hidden="1" x14ac:dyDescent="0.25">
      <c r="C476" s="34" t="s">
        <v>251</v>
      </c>
      <c r="F476"/>
    </row>
    <row r="477" spans="1:8" hidden="1" x14ac:dyDescent="0.25"/>
    <row r="478" spans="1:8" hidden="1" x14ac:dyDescent="0.25">
      <c r="A478" s="5">
        <v>38394</v>
      </c>
      <c r="B478" s="35"/>
      <c r="C478" s="10" t="s">
        <v>252</v>
      </c>
      <c r="E478" t="s">
        <v>92</v>
      </c>
      <c r="G478" s="8">
        <v>575</v>
      </c>
      <c r="H478" s="25">
        <f>ROUND(F478*G478,2)</f>
        <v>0</v>
      </c>
    </row>
    <row r="479" spans="1:8" hidden="1" x14ac:dyDescent="0.25"/>
    <row r="480" spans="1:8" hidden="1" x14ac:dyDescent="0.25">
      <c r="C480" s="6"/>
      <c r="F480"/>
      <c r="H480" s="26">
        <f>SUM(H436:H479)</f>
        <v>0</v>
      </c>
    </row>
    <row r="482" spans="1:8" s="28" customFormat="1" x14ac:dyDescent="0.25">
      <c r="A482" s="27"/>
      <c r="C482" s="29" t="s">
        <v>253</v>
      </c>
      <c r="G482" s="30"/>
      <c r="H482" s="31"/>
    </row>
    <row r="483" spans="1:8" s="28" customFormat="1" x14ac:dyDescent="0.25">
      <c r="A483" s="27"/>
      <c r="C483" s="32"/>
      <c r="F483" s="33"/>
      <c r="G483" s="30"/>
      <c r="H483" s="31"/>
    </row>
    <row r="484" spans="1:8" s="28" customFormat="1" x14ac:dyDescent="0.25">
      <c r="A484" s="27"/>
      <c r="C484" s="29" t="s">
        <v>15</v>
      </c>
      <c r="G484" s="30"/>
      <c r="H484" s="31"/>
    </row>
    <row r="486" spans="1:8" x14ac:dyDescent="0.25">
      <c r="C486" s="6" t="s">
        <v>179</v>
      </c>
      <c r="F486"/>
    </row>
    <row r="488" spans="1:8" x14ac:dyDescent="0.25">
      <c r="C488" s="10" t="s">
        <v>180</v>
      </c>
      <c r="F488"/>
    </row>
    <row r="490" spans="1:8" x14ac:dyDescent="0.25">
      <c r="C490" s="6" t="s">
        <v>254</v>
      </c>
      <c r="F490"/>
    </row>
    <row r="492" spans="1:8" x14ac:dyDescent="0.25">
      <c r="C492" s="34" t="s">
        <v>255</v>
      </c>
      <c r="F492"/>
    </row>
    <row r="494" spans="1:8" ht="30" x14ac:dyDescent="0.25">
      <c r="A494" s="5">
        <v>36934</v>
      </c>
      <c r="B494" s="35"/>
      <c r="C494" s="10" t="s">
        <v>256</v>
      </c>
      <c r="E494" t="s">
        <v>55</v>
      </c>
      <c r="F494" s="7">
        <v>40</v>
      </c>
      <c r="G494" s="8">
        <v>250</v>
      </c>
      <c r="H494" s="25">
        <f>ROUND(F494*G494,2)</f>
        <v>10000</v>
      </c>
    </row>
    <row r="496" spans="1:8" x14ac:dyDescent="0.25">
      <c r="A496" s="5">
        <v>37299</v>
      </c>
      <c r="B496" s="35"/>
      <c r="C496" s="10" t="s">
        <v>257</v>
      </c>
      <c r="E496" t="s">
        <v>55</v>
      </c>
      <c r="F496" s="7">
        <v>1381</v>
      </c>
      <c r="G496" s="8">
        <v>155</v>
      </c>
      <c r="H496" s="25">
        <f>ROUND(F496*G496,2)</f>
        <v>214055</v>
      </c>
    </row>
    <row r="497" spans="1:9" x14ac:dyDescent="0.25">
      <c r="H497" s="25">
        <f t="shared" ref="H497:H498" si="11">ROUND(F497*G497,2)</f>
        <v>0</v>
      </c>
    </row>
    <row r="498" spans="1:9" x14ac:dyDescent="0.25">
      <c r="C498" s="10" t="s">
        <v>258</v>
      </c>
      <c r="E498" t="s">
        <v>55</v>
      </c>
      <c r="F498" s="7">
        <v>1162</v>
      </c>
      <c r="G498" s="8">
        <v>195</v>
      </c>
      <c r="H498" s="25">
        <f t="shared" si="11"/>
        <v>226590</v>
      </c>
    </row>
    <row r="501" spans="1:9" x14ac:dyDescent="0.25">
      <c r="C501" s="6" t="s">
        <v>259</v>
      </c>
      <c r="F501"/>
    </row>
    <row r="503" spans="1:9" x14ac:dyDescent="0.25">
      <c r="C503" s="34" t="s">
        <v>260</v>
      </c>
      <c r="F503"/>
    </row>
    <row r="505" spans="1:9" x14ac:dyDescent="0.25">
      <c r="A505" s="5">
        <v>37664</v>
      </c>
      <c r="B505" s="35"/>
      <c r="C505" s="10" t="s">
        <v>261</v>
      </c>
      <c r="E505" t="s">
        <v>55</v>
      </c>
      <c r="F505" s="7">
        <f>F507*0.06</f>
        <v>175.49126999999999</v>
      </c>
      <c r="G505" s="8">
        <v>350</v>
      </c>
      <c r="H505" s="25">
        <f>ROUND(F505*G505,2)</f>
        <v>61421.94</v>
      </c>
    </row>
    <row r="507" spans="1:9" x14ac:dyDescent="0.25">
      <c r="A507" s="5">
        <v>38029</v>
      </c>
      <c r="B507" s="35"/>
      <c r="C507" s="10" t="s">
        <v>262</v>
      </c>
      <c r="E507" t="s">
        <v>55</v>
      </c>
      <c r="F507" s="7">
        <f>(F196*2)+(F198*2)+(F200)</f>
        <v>2924.8544999999999</v>
      </c>
      <c r="G507" s="8">
        <v>140</v>
      </c>
      <c r="H507" s="25">
        <f>ROUND(F507*G507,2)</f>
        <v>409479.63</v>
      </c>
    </row>
    <row r="509" spans="1:9" x14ac:dyDescent="0.25">
      <c r="C509" s="34" t="s">
        <v>263</v>
      </c>
      <c r="F509"/>
    </row>
    <row r="511" spans="1:9" x14ac:dyDescent="0.25">
      <c r="A511" s="5">
        <v>38395</v>
      </c>
      <c r="B511" s="35"/>
      <c r="C511" s="10" t="s">
        <v>264</v>
      </c>
      <c r="E511" t="s">
        <v>55</v>
      </c>
      <c r="G511" s="8">
        <v>250</v>
      </c>
      <c r="H511" s="25">
        <f>ROUND(F511*G511,2)</f>
        <v>0</v>
      </c>
      <c r="I511" s="37" t="s">
        <v>265</v>
      </c>
    </row>
    <row r="512" spans="1:9" x14ac:dyDescent="0.25">
      <c r="I512" s="37"/>
    </row>
    <row r="513" spans="1:9" x14ac:dyDescent="0.25">
      <c r="A513" s="5">
        <v>38760</v>
      </c>
      <c r="B513" s="35"/>
      <c r="C513" s="10" t="s">
        <v>266</v>
      </c>
      <c r="E513" t="s">
        <v>55</v>
      </c>
      <c r="G513" s="8">
        <v>325</v>
      </c>
      <c r="H513" s="25">
        <f>ROUND(F513*G513,2)</f>
        <v>0</v>
      </c>
      <c r="I513" s="37" t="s">
        <v>265</v>
      </c>
    </row>
    <row r="515" spans="1:9" x14ac:dyDescent="0.25">
      <c r="C515" s="6" t="s">
        <v>267</v>
      </c>
      <c r="F515"/>
    </row>
    <row r="517" spans="1:9" x14ac:dyDescent="0.25">
      <c r="C517" s="34" t="s">
        <v>260</v>
      </c>
      <c r="F517"/>
    </row>
    <row r="519" spans="1:9" x14ac:dyDescent="0.25">
      <c r="A519" s="5">
        <v>39125</v>
      </c>
      <c r="B519" s="35"/>
      <c r="C519" s="10" t="s">
        <v>261</v>
      </c>
      <c r="E519" t="s">
        <v>55</v>
      </c>
      <c r="F519" s="7">
        <f>F521*0.075</f>
        <v>105.1531875</v>
      </c>
      <c r="G519" s="8">
        <v>350</v>
      </c>
      <c r="H519" s="25">
        <f>ROUND(F519*G519,2)</f>
        <v>36803.620000000003</v>
      </c>
    </row>
    <row r="521" spans="1:9" x14ac:dyDescent="0.25">
      <c r="A521" s="5">
        <v>39490</v>
      </c>
      <c r="B521" s="35"/>
      <c r="C521" s="10" t="s">
        <v>262</v>
      </c>
      <c r="E521" t="s">
        <v>55</v>
      </c>
      <c r="F521" s="7">
        <f>F200</f>
        <v>1402.0425</v>
      </c>
      <c r="G521" s="8">
        <v>140</v>
      </c>
      <c r="H521" s="25">
        <f>ROUND(F521*G521,2)</f>
        <v>196285.95</v>
      </c>
    </row>
    <row r="523" spans="1:9" x14ac:dyDescent="0.25">
      <c r="C523" s="6"/>
      <c r="F523"/>
      <c r="H523" s="26">
        <f>SUM(H485:H522)</f>
        <v>1154636.1400000001</v>
      </c>
    </row>
    <row r="525" spans="1:9" s="28" customFormat="1" hidden="1" x14ac:dyDescent="0.25">
      <c r="A525" s="27"/>
      <c r="C525" s="29" t="s">
        <v>268</v>
      </c>
      <c r="G525" s="30"/>
      <c r="H525" s="31"/>
    </row>
    <row r="526" spans="1:9" s="28" customFormat="1" hidden="1" x14ac:dyDescent="0.25">
      <c r="A526" s="27"/>
      <c r="C526" s="32"/>
      <c r="F526" s="33"/>
      <c r="G526" s="30"/>
      <c r="H526" s="31"/>
    </row>
    <row r="527" spans="1:9" s="28" customFormat="1" hidden="1" x14ac:dyDescent="0.25">
      <c r="A527" s="27"/>
      <c r="C527" s="29" t="s">
        <v>16</v>
      </c>
      <c r="G527" s="30"/>
      <c r="H527" s="31"/>
    </row>
    <row r="528" spans="1:9" hidden="1" x14ac:dyDescent="0.25"/>
    <row r="529" spans="1:8" hidden="1" x14ac:dyDescent="0.25">
      <c r="C529" s="6" t="s">
        <v>179</v>
      </c>
      <c r="F529"/>
    </row>
    <row r="530" spans="1:8" hidden="1" x14ac:dyDescent="0.25"/>
    <row r="531" spans="1:8" hidden="1" x14ac:dyDescent="0.25">
      <c r="C531" s="10" t="s">
        <v>180</v>
      </c>
      <c r="F531"/>
    </row>
    <row r="532" spans="1:8" hidden="1" x14ac:dyDescent="0.25"/>
    <row r="533" spans="1:8" hidden="1" x14ac:dyDescent="0.25">
      <c r="C533" s="6" t="s">
        <v>269</v>
      </c>
      <c r="F533"/>
    </row>
    <row r="534" spans="1:8" hidden="1" x14ac:dyDescent="0.25"/>
    <row r="535" spans="1:8" ht="45" hidden="1" x14ac:dyDescent="0.25">
      <c r="C535" s="34" t="s">
        <v>270</v>
      </c>
      <c r="F535"/>
    </row>
    <row r="536" spans="1:8" hidden="1" x14ac:dyDescent="0.25"/>
    <row r="537" spans="1:8" hidden="1" x14ac:dyDescent="0.25">
      <c r="A537" s="5">
        <v>36935</v>
      </c>
      <c r="B537" s="35"/>
      <c r="C537" s="10" t="s">
        <v>262</v>
      </c>
      <c r="E537" t="s">
        <v>55</v>
      </c>
      <c r="G537" s="8">
        <v>220</v>
      </c>
      <c r="H537" s="25">
        <f>ROUND(F537*G537,2)</f>
        <v>0</v>
      </c>
    </row>
    <row r="538" spans="1:8" hidden="1" x14ac:dyDescent="0.25"/>
    <row r="539" spans="1:8" hidden="1" x14ac:dyDescent="0.25">
      <c r="C539" s="6" t="s">
        <v>271</v>
      </c>
      <c r="F539"/>
    </row>
    <row r="540" spans="1:8" hidden="1" x14ac:dyDescent="0.25"/>
    <row r="541" spans="1:8" ht="45" hidden="1" x14ac:dyDescent="0.25">
      <c r="C541" s="34" t="s">
        <v>272</v>
      </c>
      <c r="F541"/>
    </row>
    <row r="542" spans="1:8" hidden="1" x14ac:dyDescent="0.25"/>
    <row r="543" spans="1:8" hidden="1" x14ac:dyDescent="0.25">
      <c r="A543" s="5">
        <v>37300</v>
      </c>
      <c r="B543" s="35"/>
      <c r="C543" s="10" t="s">
        <v>273</v>
      </c>
      <c r="E543" t="s">
        <v>55</v>
      </c>
      <c r="G543" s="8">
        <v>250</v>
      </c>
      <c r="H543" s="25">
        <f>ROUND(F543*G543,2)</f>
        <v>0</v>
      </c>
    </row>
    <row r="544" spans="1:8" hidden="1" x14ac:dyDescent="0.25"/>
    <row r="545" spans="1:9" ht="30" hidden="1" x14ac:dyDescent="0.25">
      <c r="C545" s="6" t="s">
        <v>274</v>
      </c>
      <c r="F545"/>
    </row>
    <row r="546" spans="1:9" hidden="1" x14ac:dyDescent="0.25"/>
    <row r="547" spans="1:9" hidden="1" x14ac:dyDescent="0.25">
      <c r="C547" s="34" t="s">
        <v>275</v>
      </c>
      <c r="F547"/>
    </row>
    <row r="548" spans="1:9" hidden="1" x14ac:dyDescent="0.25"/>
    <row r="549" spans="1:9" hidden="1" x14ac:dyDescent="0.25">
      <c r="A549" s="5">
        <v>37665</v>
      </c>
      <c r="B549" s="35"/>
      <c r="C549" s="10" t="s">
        <v>276</v>
      </c>
      <c r="E549" t="s">
        <v>92</v>
      </c>
      <c r="G549" s="8">
        <v>200</v>
      </c>
      <c r="H549" s="25">
        <f>ROUND(F549*G549,2)</f>
        <v>0</v>
      </c>
    </row>
    <row r="550" spans="1:9" hidden="1" x14ac:dyDescent="0.25"/>
    <row r="551" spans="1:9" hidden="1" x14ac:dyDescent="0.25">
      <c r="A551" s="5">
        <v>38030</v>
      </c>
      <c r="B551" s="35"/>
      <c r="C551" s="10" t="s">
        <v>277</v>
      </c>
      <c r="E551" t="s">
        <v>92</v>
      </c>
      <c r="G551" s="8">
        <v>85</v>
      </c>
      <c r="H551" s="25">
        <f>ROUND(F551*G551,2)</f>
        <v>0</v>
      </c>
    </row>
    <row r="552" spans="1:9" hidden="1" x14ac:dyDescent="0.25"/>
    <row r="553" spans="1:9" hidden="1" x14ac:dyDescent="0.25">
      <c r="C553" s="6" t="s">
        <v>278</v>
      </c>
      <c r="F553"/>
    </row>
    <row r="554" spans="1:9" hidden="1" x14ac:dyDescent="0.25"/>
    <row r="555" spans="1:9" ht="30" hidden="1" x14ac:dyDescent="0.25">
      <c r="C555" s="34" t="s">
        <v>279</v>
      </c>
      <c r="F555"/>
    </row>
    <row r="556" spans="1:9" hidden="1" x14ac:dyDescent="0.25"/>
    <row r="557" spans="1:9" hidden="1" x14ac:dyDescent="0.25">
      <c r="A557" s="5">
        <v>38396</v>
      </c>
      <c r="B557" s="35"/>
      <c r="C557" s="10" t="s">
        <v>280</v>
      </c>
      <c r="E557" t="s">
        <v>55</v>
      </c>
      <c r="G557" s="8">
        <v>1250</v>
      </c>
      <c r="H557" s="25">
        <f>ROUND(F557*G557,2)</f>
        <v>0</v>
      </c>
      <c r="I557" s="36" t="s">
        <v>281</v>
      </c>
    </row>
    <row r="558" spans="1:9" hidden="1" x14ac:dyDescent="0.25">
      <c r="I558" s="36"/>
    </row>
    <row r="559" spans="1:9" hidden="1" x14ac:dyDescent="0.25">
      <c r="A559" s="5">
        <v>38761</v>
      </c>
      <c r="B559" s="35"/>
      <c r="C559" s="10" t="s">
        <v>282</v>
      </c>
      <c r="E559" t="s">
        <v>55</v>
      </c>
      <c r="G559" s="8">
        <v>440</v>
      </c>
      <c r="H559" s="25">
        <f>ROUND(F559*G559,2)</f>
        <v>0</v>
      </c>
      <c r="I559" s="36" t="s">
        <v>283</v>
      </c>
    </row>
    <row r="560" spans="1:9" hidden="1" x14ac:dyDescent="0.25">
      <c r="I560" s="36"/>
    </row>
    <row r="561" spans="1:9" hidden="1" x14ac:dyDescent="0.25">
      <c r="A561" s="5">
        <v>39126</v>
      </c>
      <c r="B561" s="35"/>
      <c r="C561" s="10" t="s">
        <v>284</v>
      </c>
      <c r="E561" t="s">
        <v>55</v>
      </c>
      <c r="G561" s="8">
        <v>405</v>
      </c>
      <c r="H561" s="25">
        <f>ROUND(F561*G561,2)</f>
        <v>0</v>
      </c>
      <c r="I561" s="36" t="s">
        <v>283</v>
      </c>
    </row>
    <row r="562" spans="1:9" hidden="1" x14ac:dyDescent="0.25">
      <c r="I562" s="36"/>
    </row>
    <row r="563" spans="1:9" hidden="1" x14ac:dyDescent="0.25">
      <c r="A563" s="5">
        <v>39491</v>
      </c>
      <c r="B563" s="35"/>
      <c r="C563" s="10" t="s">
        <v>285</v>
      </c>
      <c r="E563" t="s">
        <v>55</v>
      </c>
      <c r="G563" s="8">
        <v>475</v>
      </c>
      <c r="H563" s="25">
        <f>ROUND(F563*G563,2)</f>
        <v>0</v>
      </c>
      <c r="I563" s="36" t="s">
        <v>283</v>
      </c>
    </row>
    <row r="564" spans="1:9" hidden="1" x14ac:dyDescent="0.25">
      <c r="I564" s="36"/>
    </row>
    <row r="565" spans="1:9" hidden="1" x14ac:dyDescent="0.25">
      <c r="A565" s="5">
        <v>39857</v>
      </c>
      <c r="B565" s="35"/>
      <c r="C565" s="10" t="s">
        <v>286</v>
      </c>
      <c r="E565" t="s">
        <v>55</v>
      </c>
      <c r="G565" s="8">
        <v>475</v>
      </c>
      <c r="H565" s="25">
        <f>ROUND(F565*G565,2)</f>
        <v>0</v>
      </c>
      <c r="I565" s="36" t="s">
        <v>283</v>
      </c>
    </row>
    <row r="566" spans="1:9" hidden="1" x14ac:dyDescent="0.25">
      <c r="I566" s="36"/>
    </row>
    <row r="567" spans="1:9" hidden="1" x14ac:dyDescent="0.25">
      <c r="A567" s="5">
        <v>40222</v>
      </c>
      <c r="B567" s="35"/>
      <c r="C567" s="10" t="s">
        <v>287</v>
      </c>
      <c r="E567" t="s">
        <v>55</v>
      </c>
      <c r="G567" s="8">
        <v>420</v>
      </c>
      <c r="H567" s="25">
        <f>ROUND(F567*G567,2)</f>
        <v>0</v>
      </c>
      <c r="I567" s="36" t="s">
        <v>283</v>
      </c>
    </row>
    <row r="568" spans="1:9" hidden="1" x14ac:dyDescent="0.25"/>
    <row r="569" spans="1:9" hidden="1" x14ac:dyDescent="0.25">
      <c r="C569" s="6"/>
      <c r="F569"/>
      <c r="H569" s="26">
        <f>SUM(H527:H568)</f>
        <v>0</v>
      </c>
    </row>
    <row r="570" spans="1:9" hidden="1" x14ac:dyDescent="0.25"/>
    <row r="571" spans="1:9" s="28" customFormat="1" hidden="1" x14ac:dyDescent="0.25">
      <c r="A571" s="27"/>
      <c r="C571" s="29" t="s">
        <v>288</v>
      </c>
      <c r="G571" s="30"/>
      <c r="H571" s="31"/>
    </row>
    <row r="572" spans="1:9" s="28" customFormat="1" hidden="1" x14ac:dyDescent="0.25">
      <c r="A572" s="27"/>
      <c r="C572" s="32"/>
      <c r="F572" s="33"/>
      <c r="G572" s="30"/>
      <c r="H572" s="31"/>
    </row>
    <row r="573" spans="1:9" s="28" customFormat="1" hidden="1" x14ac:dyDescent="0.25">
      <c r="A573" s="27"/>
      <c r="C573" s="29" t="s">
        <v>289</v>
      </c>
      <c r="G573" s="30"/>
      <c r="H573" s="31"/>
    </row>
    <row r="574" spans="1:9" hidden="1" x14ac:dyDescent="0.25"/>
    <row r="575" spans="1:9" hidden="1" x14ac:dyDescent="0.25">
      <c r="C575" s="6" t="s">
        <v>179</v>
      </c>
      <c r="F575"/>
    </row>
    <row r="576" spans="1:9" hidden="1" x14ac:dyDescent="0.25"/>
    <row r="577" spans="1:9" hidden="1" x14ac:dyDescent="0.25">
      <c r="C577" s="10" t="s">
        <v>180</v>
      </c>
      <c r="F577"/>
    </row>
    <row r="578" spans="1:9" hidden="1" x14ac:dyDescent="0.25"/>
    <row r="579" spans="1:9" hidden="1" x14ac:dyDescent="0.25">
      <c r="C579" s="6" t="s">
        <v>290</v>
      </c>
      <c r="F579"/>
    </row>
    <row r="580" spans="1:9" hidden="1" x14ac:dyDescent="0.25"/>
    <row r="581" spans="1:9" ht="30" hidden="1" x14ac:dyDescent="0.25">
      <c r="C581" s="34" t="s">
        <v>291</v>
      </c>
      <c r="E581" t="s">
        <v>68</v>
      </c>
      <c r="F581" s="38"/>
      <c r="G581" s="8">
        <v>27500</v>
      </c>
      <c r="H581" s="25">
        <f>F581*G581</f>
        <v>0</v>
      </c>
      <c r="I581" t="s">
        <v>292</v>
      </c>
    </row>
    <row r="582" spans="1:9" hidden="1" x14ac:dyDescent="0.25">
      <c r="F582" s="39"/>
    </row>
    <row r="583" spans="1:9" hidden="1" x14ac:dyDescent="0.25">
      <c r="A583" s="5">
        <v>36936</v>
      </c>
      <c r="B583" s="35"/>
      <c r="C583" s="10" t="s">
        <v>293</v>
      </c>
      <c r="E583" t="s">
        <v>57</v>
      </c>
      <c r="F583" s="39"/>
      <c r="H583" s="25">
        <f>ROUND(F583*G583,2)</f>
        <v>0</v>
      </c>
    </row>
    <row r="584" spans="1:9" hidden="1" x14ac:dyDescent="0.25">
      <c r="F584" s="39"/>
    </row>
    <row r="585" spans="1:9" hidden="1" x14ac:dyDescent="0.25">
      <c r="A585" s="5">
        <v>37301</v>
      </c>
      <c r="B585" s="35"/>
      <c r="C585" s="10" t="s">
        <v>294</v>
      </c>
      <c r="E585" t="s">
        <v>57</v>
      </c>
      <c r="F585" s="39"/>
      <c r="H585" s="25">
        <f>ROUND(F585*G585,2)</f>
        <v>0</v>
      </c>
    </row>
    <row r="586" spans="1:9" hidden="1" x14ac:dyDescent="0.25">
      <c r="F586" s="39"/>
    </row>
    <row r="587" spans="1:9" hidden="1" x14ac:dyDescent="0.25">
      <c r="A587" s="5">
        <v>37666</v>
      </c>
      <c r="B587" s="35"/>
      <c r="C587" s="10" t="s">
        <v>295</v>
      </c>
      <c r="E587" t="s">
        <v>57</v>
      </c>
      <c r="F587" s="39"/>
      <c r="H587" s="25">
        <f>ROUND(F587*G587,2)</f>
        <v>0</v>
      </c>
    </row>
    <row r="588" spans="1:9" hidden="1" x14ac:dyDescent="0.25">
      <c r="F588" s="39"/>
    </row>
    <row r="589" spans="1:9" hidden="1" x14ac:dyDescent="0.25">
      <c r="A589" s="5">
        <v>38031</v>
      </c>
      <c r="B589" s="35"/>
      <c r="C589" s="10" t="s">
        <v>296</v>
      </c>
      <c r="E589" t="s">
        <v>57</v>
      </c>
      <c r="F589" s="39"/>
      <c r="H589" s="25">
        <f>ROUND(F589*G589,2)</f>
        <v>0</v>
      </c>
    </row>
    <row r="590" spans="1:9" hidden="1" x14ac:dyDescent="0.25">
      <c r="F590" s="39"/>
    </row>
    <row r="591" spans="1:9" hidden="1" x14ac:dyDescent="0.25">
      <c r="A591" s="5">
        <v>38397</v>
      </c>
      <c r="B591" s="35"/>
      <c r="C591" s="10" t="s">
        <v>297</v>
      </c>
      <c r="E591" t="s">
        <v>57</v>
      </c>
      <c r="F591" s="39"/>
      <c r="H591" s="25">
        <f>ROUND(F591*G591,2)</f>
        <v>0</v>
      </c>
    </row>
    <row r="592" spans="1:9" hidden="1" x14ac:dyDescent="0.25">
      <c r="F592" s="39"/>
    </row>
    <row r="593" spans="1:8" hidden="1" x14ac:dyDescent="0.25">
      <c r="A593" s="5">
        <v>38762</v>
      </c>
      <c r="B593" s="35"/>
      <c r="C593" s="10" t="s">
        <v>298</v>
      </c>
      <c r="E593" t="s">
        <v>92</v>
      </c>
      <c r="F593" s="39"/>
      <c r="H593" s="25">
        <f>ROUND(F593*G593,2)</f>
        <v>0</v>
      </c>
    </row>
    <row r="594" spans="1:8" hidden="1" x14ac:dyDescent="0.25"/>
    <row r="595" spans="1:8" hidden="1" x14ac:dyDescent="0.25">
      <c r="C595" s="34" t="s">
        <v>299</v>
      </c>
      <c r="F595"/>
    </row>
    <row r="596" spans="1:8" hidden="1" x14ac:dyDescent="0.25"/>
    <row r="597" spans="1:8" hidden="1" x14ac:dyDescent="0.25">
      <c r="A597" s="5">
        <v>39127</v>
      </c>
      <c r="B597" s="35"/>
      <c r="C597" s="10" t="s">
        <v>300</v>
      </c>
      <c r="E597" t="s">
        <v>92</v>
      </c>
      <c r="G597" s="8">
        <v>257.39999999999998</v>
      </c>
      <c r="H597" s="25">
        <f>ROUND(F597*G597,2)</f>
        <v>0</v>
      </c>
    </row>
    <row r="598" spans="1:8" hidden="1" x14ac:dyDescent="0.25"/>
    <row r="599" spans="1:8" hidden="1" x14ac:dyDescent="0.25">
      <c r="C599" s="6" t="s">
        <v>301</v>
      </c>
      <c r="F599"/>
    </row>
    <row r="600" spans="1:8" hidden="1" x14ac:dyDescent="0.25"/>
    <row r="601" spans="1:8" ht="45" hidden="1" x14ac:dyDescent="0.25">
      <c r="C601" s="34" t="s">
        <v>45</v>
      </c>
      <c r="F601"/>
    </row>
    <row r="602" spans="1:8" hidden="1" x14ac:dyDescent="0.25"/>
    <row r="603" spans="1:8" hidden="1" x14ac:dyDescent="0.25">
      <c r="A603" s="5">
        <v>39492</v>
      </c>
      <c r="B603" s="35"/>
      <c r="C603" s="10" t="s">
        <v>302</v>
      </c>
      <c r="E603" t="s">
        <v>47</v>
      </c>
      <c r="G603" s="8">
        <v>363</v>
      </c>
      <c r="H603" s="25">
        <f>ROUND(F603*G603,2)</f>
        <v>0</v>
      </c>
    </row>
    <row r="604" spans="1:8" hidden="1" x14ac:dyDescent="0.25"/>
    <row r="605" spans="1:8" hidden="1" x14ac:dyDescent="0.25">
      <c r="C605" s="34" t="s">
        <v>303</v>
      </c>
      <c r="F605"/>
    </row>
    <row r="606" spans="1:8" hidden="1" x14ac:dyDescent="0.25"/>
    <row r="607" spans="1:8" hidden="1" x14ac:dyDescent="0.25">
      <c r="A607" s="5">
        <v>39858</v>
      </c>
      <c r="B607" s="35"/>
      <c r="C607" s="10" t="s">
        <v>304</v>
      </c>
      <c r="E607" t="s">
        <v>92</v>
      </c>
      <c r="G607" s="8">
        <v>257.39999999999998</v>
      </c>
      <c r="H607" s="25">
        <f>ROUND(F607*G607,2)</f>
        <v>0</v>
      </c>
    </row>
    <row r="608" spans="1:8" hidden="1" x14ac:dyDescent="0.25"/>
    <row r="609" spans="1:8" ht="45" hidden="1" x14ac:dyDescent="0.25">
      <c r="C609" s="34" t="s">
        <v>305</v>
      </c>
      <c r="F609"/>
    </row>
    <row r="610" spans="1:8" hidden="1" x14ac:dyDescent="0.25"/>
    <row r="611" spans="1:8" hidden="1" x14ac:dyDescent="0.25">
      <c r="A611" s="5">
        <v>40223</v>
      </c>
      <c r="B611" s="35"/>
      <c r="C611" s="10" t="s">
        <v>306</v>
      </c>
      <c r="E611" t="s">
        <v>57</v>
      </c>
      <c r="G611" s="8">
        <v>5144.7</v>
      </c>
      <c r="H611" s="25">
        <f>ROUND(F611*G611,2)</f>
        <v>0</v>
      </c>
    </row>
    <row r="612" spans="1:8" hidden="1" x14ac:dyDescent="0.25"/>
    <row r="613" spans="1:8" hidden="1" x14ac:dyDescent="0.25">
      <c r="C613" s="6" t="s">
        <v>307</v>
      </c>
      <c r="F613"/>
    </row>
    <row r="614" spans="1:8" hidden="1" x14ac:dyDescent="0.25"/>
    <row r="615" spans="1:8" hidden="1" x14ac:dyDescent="0.25">
      <c r="C615" s="34" t="s">
        <v>308</v>
      </c>
      <c r="F615"/>
    </row>
    <row r="616" spans="1:8" hidden="1" x14ac:dyDescent="0.25"/>
    <row r="617" spans="1:8" hidden="1" x14ac:dyDescent="0.25">
      <c r="A617" s="5">
        <v>40588</v>
      </c>
      <c r="B617" s="35"/>
      <c r="C617" s="10" t="s">
        <v>309</v>
      </c>
      <c r="E617" t="s">
        <v>57</v>
      </c>
      <c r="G617" s="8">
        <v>354.2</v>
      </c>
      <c r="H617" s="25">
        <f>ROUND(F617*G617,2)</f>
        <v>0</v>
      </c>
    </row>
    <row r="618" spans="1:8" hidden="1" x14ac:dyDescent="0.25"/>
    <row r="619" spans="1:8" hidden="1" x14ac:dyDescent="0.25">
      <c r="A619" s="5">
        <v>40953</v>
      </c>
      <c r="B619" s="35"/>
      <c r="C619" s="10" t="s">
        <v>310</v>
      </c>
      <c r="E619" t="s">
        <v>92</v>
      </c>
      <c r="G619" s="8">
        <v>233.2</v>
      </c>
      <c r="H619" s="25">
        <f>ROUND(F619*G619,2)</f>
        <v>0</v>
      </c>
    </row>
    <row r="620" spans="1:8" hidden="1" x14ac:dyDescent="0.25"/>
    <row r="621" spans="1:8" hidden="1" x14ac:dyDescent="0.25">
      <c r="A621" s="5">
        <v>41319</v>
      </c>
      <c r="B621" s="35"/>
      <c r="C621" s="10" t="s">
        <v>311</v>
      </c>
      <c r="E621" t="s">
        <v>92</v>
      </c>
      <c r="G621" s="8">
        <v>352</v>
      </c>
      <c r="H621" s="25">
        <f>ROUND(F621*G621,2)</f>
        <v>0</v>
      </c>
    </row>
    <row r="622" spans="1:8" hidden="1" x14ac:dyDescent="0.25"/>
    <row r="623" spans="1:8" ht="45" hidden="1" x14ac:dyDescent="0.25">
      <c r="C623" s="34" t="s">
        <v>45</v>
      </c>
      <c r="F623"/>
    </row>
    <row r="624" spans="1:8" hidden="1" x14ac:dyDescent="0.25"/>
    <row r="625" spans="1:8" hidden="1" x14ac:dyDescent="0.25">
      <c r="A625" s="5">
        <v>41684</v>
      </c>
      <c r="B625" s="35"/>
      <c r="C625" s="10" t="s">
        <v>312</v>
      </c>
      <c r="E625" t="s">
        <v>47</v>
      </c>
      <c r="G625" s="8">
        <v>598.4</v>
      </c>
      <c r="H625" s="25">
        <f>ROUND(F625*G625,2)</f>
        <v>0</v>
      </c>
    </row>
    <row r="626" spans="1:8" hidden="1" x14ac:dyDescent="0.25"/>
    <row r="627" spans="1:8" ht="30" hidden="1" x14ac:dyDescent="0.25">
      <c r="C627" s="34" t="s">
        <v>313</v>
      </c>
      <c r="F627"/>
    </row>
    <row r="628" spans="1:8" hidden="1" x14ac:dyDescent="0.25"/>
    <row r="629" spans="1:8" hidden="1" x14ac:dyDescent="0.25">
      <c r="A629" s="5">
        <v>42049</v>
      </c>
      <c r="B629" s="35"/>
      <c r="C629" s="10" t="s">
        <v>314</v>
      </c>
      <c r="E629" t="s">
        <v>57</v>
      </c>
      <c r="G629" s="8">
        <v>935</v>
      </c>
      <c r="H629" s="25">
        <f>ROUND(F629*G629,2)</f>
        <v>0</v>
      </c>
    </row>
    <row r="630" spans="1:8" hidden="1" x14ac:dyDescent="0.25"/>
    <row r="631" spans="1:8" hidden="1" x14ac:dyDescent="0.25">
      <c r="C631" s="6" t="s">
        <v>315</v>
      </c>
      <c r="F631"/>
    </row>
    <row r="632" spans="1:8" hidden="1" x14ac:dyDescent="0.25"/>
    <row r="633" spans="1:8" ht="30" hidden="1" x14ac:dyDescent="0.25">
      <c r="C633" s="34" t="s">
        <v>316</v>
      </c>
      <c r="F633"/>
    </row>
    <row r="634" spans="1:8" hidden="1" x14ac:dyDescent="0.25"/>
    <row r="635" spans="1:8" hidden="1" x14ac:dyDescent="0.25">
      <c r="A635" s="5">
        <v>42414</v>
      </c>
      <c r="B635" s="35"/>
      <c r="C635" s="10" t="s">
        <v>317</v>
      </c>
      <c r="E635" t="s">
        <v>57</v>
      </c>
      <c r="G635" s="8">
        <v>2530</v>
      </c>
      <c r="H635" s="25">
        <f>ROUND(F635*G635,2)</f>
        <v>0</v>
      </c>
    </row>
    <row r="636" spans="1:8" hidden="1" x14ac:dyDescent="0.25"/>
    <row r="637" spans="1:8" hidden="1" x14ac:dyDescent="0.25">
      <c r="A637" s="5">
        <v>42780</v>
      </c>
      <c r="B637" s="35"/>
      <c r="C637" s="10" t="s">
        <v>318</v>
      </c>
      <c r="E637" t="s">
        <v>57</v>
      </c>
      <c r="G637" s="8">
        <v>1155</v>
      </c>
      <c r="H637" s="25">
        <f>ROUND(F637*G637,2)</f>
        <v>0</v>
      </c>
    </row>
    <row r="638" spans="1:8" hidden="1" x14ac:dyDescent="0.25"/>
    <row r="639" spans="1:8" hidden="1" x14ac:dyDescent="0.25">
      <c r="A639" s="5">
        <v>43145</v>
      </c>
      <c r="B639" s="35"/>
      <c r="C639" s="10" t="s">
        <v>319</v>
      </c>
      <c r="E639" t="s">
        <v>92</v>
      </c>
      <c r="G639" s="8">
        <v>303.60000000000002</v>
      </c>
      <c r="H639" s="25">
        <f>ROUND(F639*G639,2)</f>
        <v>0</v>
      </c>
    </row>
    <row r="640" spans="1:8" hidden="1" x14ac:dyDescent="0.25"/>
    <row r="641" spans="1:8" hidden="1" x14ac:dyDescent="0.25">
      <c r="A641" s="5">
        <v>43510</v>
      </c>
      <c r="B641" s="35"/>
      <c r="C641" s="10" t="s">
        <v>320</v>
      </c>
      <c r="E641" t="s">
        <v>57</v>
      </c>
      <c r="G641" s="8">
        <v>303.60000000000002</v>
      </c>
      <c r="H641" s="25">
        <f>ROUND(F641*G641,2)</f>
        <v>0</v>
      </c>
    </row>
    <row r="642" spans="1:8" hidden="1" x14ac:dyDescent="0.25"/>
    <row r="643" spans="1:8" hidden="1" x14ac:dyDescent="0.25">
      <c r="A643" s="5">
        <v>43875</v>
      </c>
      <c r="B643" s="35"/>
      <c r="C643" s="10" t="s">
        <v>321</v>
      </c>
      <c r="E643" t="s">
        <v>57</v>
      </c>
      <c r="G643" s="8">
        <v>303.60000000000002</v>
      </c>
      <c r="H643" s="25">
        <f>ROUND(F643*G643,2)</f>
        <v>0</v>
      </c>
    </row>
    <row r="644" spans="1:8" hidden="1" x14ac:dyDescent="0.25"/>
    <row r="645" spans="1:8" hidden="1" x14ac:dyDescent="0.25">
      <c r="C645" s="6" t="s">
        <v>322</v>
      </c>
      <c r="F645"/>
    </row>
    <row r="646" spans="1:8" hidden="1" x14ac:dyDescent="0.25"/>
    <row r="647" spans="1:8" hidden="1" x14ac:dyDescent="0.25">
      <c r="C647" s="34" t="s">
        <v>323</v>
      </c>
      <c r="F647"/>
    </row>
    <row r="648" spans="1:8" hidden="1" x14ac:dyDescent="0.25"/>
    <row r="649" spans="1:8" ht="45" hidden="1" x14ac:dyDescent="0.25">
      <c r="A649" s="5">
        <v>44241</v>
      </c>
      <c r="B649" s="35"/>
      <c r="C649" s="10" t="s">
        <v>324</v>
      </c>
      <c r="E649" t="s">
        <v>57</v>
      </c>
      <c r="G649" s="8">
        <v>2530</v>
      </c>
      <c r="H649" s="25">
        <f>ROUND(F649*G649,2)</f>
        <v>0</v>
      </c>
    </row>
    <row r="650" spans="1:8" hidden="1" x14ac:dyDescent="0.25"/>
    <row r="651" spans="1:8" ht="30" hidden="1" x14ac:dyDescent="0.25">
      <c r="A651" s="5">
        <v>44606</v>
      </c>
      <c r="B651" s="35"/>
      <c r="C651" s="10" t="s">
        <v>325</v>
      </c>
      <c r="E651" t="s">
        <v>57</v>
      </c>
      <c r="G651" s="8">
        <v>4730</v>
      </c>
      <c r="H651" s="25">
        <f>ROUND(F651*G651,2)</f>
        <v>0</v>
      </c>
    </row>
    <row r="652" spans="1:8" hidden="1" x14ac:dyDescent="0.25"/>
    <row r="653" spans="1:8" ht="45" hidden="1" x14ac:dyDescent="0.25">
      <c r="A653" s="5">
        <v>44971</v>
      </c>
      <c r="B653" s="35"/>
      <c r="C653" s="10" t="s">
        <v>326</v>
      </c>
      <c r="E653" t="s">
        <v>57</v>
      </c>
      <c r="G653" s="8">
        <v>2530</v>
      </c>
      <c r="H653" s="25">
        <f>ROUND(F653*G653,2)</f>
        <v>0</v>
      </c>
    </row>
    <row r="654" spans="1:8" hidden="1" x14ac:dyDescent="0.25"/>
    <row r="655" spans="1:8" ht="45" hidden="1" x14ac:dyDescent="0.25">
      <c r="A655" s="5">
        <v>45336</v>
      </c>
      <c r="B655" s="35"/>
      <c r="C655" s="10" t="s">
        <v>327</v>
      </c>
      <c r="E655" t="s">
        <v>57</v>
      </c>
      <c r="G655" s="8">
        <v>3036</v>
      </c>
      <c r="H655" s="25">
        <f>ROUND(F655*G655,2)</f>
        <v>0</v>
      </c>
    </row>
    <row r="656" spans="1:8" hidden="1" x14ac:dyDescent="0.25"/>
    <row r="657" spans="1:8" ht="45" hidden="1" x14ac:dyDescent="0.25">
      <c r="A657" s="5">
        <v>45702</v>
      </c>
      <c r="B657" s="35"/>
      <c r="C657" s="10" t="s">
        <v>328</v>
      </c>
      <c r="E657" t="s">
        <v>57</v>
      </c>
      <c r="G657" s="8">
        <v>2816</v>
      </c>
      <c r="H657" s="25">
        <f>ROUND(F657*G657,2)</f>
        <v>0</v>
      </c>
    </row>
    <row r="658" spans="1:8" hidden="1" x14ac:dyDescent="0.25"/>
    <row r="659" spans="1:8" ht="45" hidden="1" x14ac:dyDescent="0.25">
      <c r="A659" s="5">
        <v>46067</v>
      </c>
      <c r="B659" s="35"/>
      <c r="C659" s="10" t="s">
        <v>329</v>
      </c>
      <c r="E659" t="s">
        <v>57</v>
      </c>
      <c r="G659" s="8">
        <v>2310</v>
      </c>
      <c r="H659" s="25">
        <f>ROUND(F659*G659,2)</f>
        <v>0</v>
      </c>
    </row>
    <row r="660" spans="1:8" hidden="1" x14ac:dyDescent="0.25"/>
    <row r="661" spans="1:8" hidden="1" x14ac:dyDescent="0.25">
      <c r="C661" s="6" t="s">
        <v>330</v>
      </c>
      <c r="F661"/>
    </row>
    <row r="662" spans="1:8" hidden="1" x14ac:dyDescent="0.25"/>
    <row r="663" spans="1:8" ht="45" hidden="1" x14ac:dyDescent="0.25">
      <c r="C663" s="34" t="s">
        <v>331</v>
      </c>
      <c r="F663"/>
    </row>
    <row r="664" spans="1:8" hidden="1" x14ac:dyDescent="0.25"/>
    <row r="665" spans="1:8" hidden="1" x14ac:dyDescent="0.25">
      <c r="A665" s="5">
        <v>46432</v>
      </c>
      <c r="B665" s="35"/>
      <c r="C665" s="10" t="s">
        <v>332</v>
      </c>
      <c r="E665" t="s">
        <v>175</v>
      </c>
      <c r="G665" s="8" t="s">
        <v>333</v>
      </c>
      <c r="H665" s="25">
        <f>ROUND(F665*G665,2)</f>
        <v>0</v>
      </c>
    </row>
    <row r="666" spans="1:8" hidden="1" x14ac:dyDescent="0.25"/>
    <row r="667" spans="1:8" hidden="1" x14ac:dyDescent="0.25">
      <c r="A667" s="5">
        <v>46797</v>
      </c>
      <c r="B667" s="35"/>
      <c r="C667" s="10" t="s">
        <v>334</v>
      </c>
      <c r="E667" t="s">
        <v>175</v>
      </c>
      <c r="G667" s="8" t="s">
        <v>335</v>
      </c>
      <c r="H667" s="25">
        <f>ROUND(F667*G667,2)</f>
        <v>0</v>
      </c>
    </row>
    <row r="668" spans="1:8" hidden="1" x14ac:dyDescent="0.25"/>
    <row r="669" spans="1:8" hidden="1" x14ac:dyDescent="0.25">
      <c r="A669" s="5">
        <v>47163</v>
      </c>
      <c r="B669" s="35"/>
      <c r="C669" s="10" t="s">
        <v>336</v>
      </c>
      <c r="E669" t="s">
        <v>175</v>
      </c>
      <c r="G669" s="8" t="s">
        <v>337</v>
      </c>
      <c r="H669" s="25">
        <f>ROUND(F669*G669,2)</f>
        <v>0</v>
      </c>
    </row>
    <row r="670" spans="1:8" hidden="1" x14ac:dyDescent="0.25"/>
    <row r="671" spans="1:8" hidden="1" x14ac:dyDescent="0.25">
      <c r="A671" s="5">
        <v>11003</v>
      </c>
      <c r="B671" s="35"/>
      <c r="C671" s="10" t="s">
        <v>338</v>
      </c>
      <c r="E671" t="s">
        <v>175</v>
      </c>
      <c r="G671" s="8" t="s">
        <v>339</v>
      </c>
      <c r="H671" s="25">
        <f>ROUND(F671*G671,2)</f>
        <v>0</v>
      </c>
    </row>
    <row r="672" spans="1:8" hidden="1" x14ac:dyDescent="0.25"/>
    <row r="673" spans="1:8" hidden="1" x14ac:dyDescent="0.25">
      <c r="A673" s="5">
        <v>11368</v>
      </c>
      <c r="B673" s="35"/>
      <c r="C673" s="10" t="s">
        <v>340</v>
      </c>
      <c r="E673" t="s">
        <v>175</v>
      </c>
      <c r="G673" s="8" t="s">
        <v>341</v>
      </c>
      <c r="H673" s="25">
        <f>ROUND(F673*G673,2)</f>
        <v>0</v>
      </c>
    </row>
    <row r="674" spans="1:8" hidden="1" x14ac:dyDescent="0.25"/>
    <row r="675" spans="1:8" hidden="1" x14ac:dyDescent="0.25">
      <c r="A675" s="5">
        <v>11733</v>
      </c>
      <c r="B675" s="35"/>
      <c r="C675" s="10" t="s">
        <v>342</v>
      </c>
      <c r="E675" t="s">
        <v>175</v>
      </c>
      <c r="G675" s="8" t="s">
        <v>343</v>
      </c>
      <c r="H675" s="25">
        <f>ROUND(F675*G675,2)</f>
        <v>0</v>
      </c>
    </row>
    <row r="676" spans="1:8" hidden="1" x14ac:dyDescent="0.25"/>
    <row r="677" spans="1:8" hidden="1" x14ac:dyDescent="0.25">
      <c r="C677" s="6" t="s">
        <v>344</v>
      </c>
      <c r="F677"/>
    </row>
    <row r="678" spans="1:8" hidden="1" x14ac:dyDescent="0.25"/>
    <row r="679" spans="1:8" hidden="1" x14ac:dyDescent="0.25">
      <c r="C679" s="34" t="s">
        <v>345</v>
      </c>
      <c r="F679"/>
    </row>
    <row r="680" spans="1:8" hidden="1" x14ac:dyDescent="0.25"/>
    <row r="681" spans="1:8" hidden="1" x14ac:dyDescent="0.25">
      <c r="A681" s="5">
        <v>12099</v>
      </c>
      <c r="B681" s="35"/>
      <c r="C681" s="10" t="s">
        <v>346</v>
      </c>
      <c r="E681" t="s">
        <v>175</v>
      </c>
      <c r="G681" s="8" t="s">
        <v>347</v>
      </c>
      <c r="H681" s="25">
        <f>ROUND(F681*G681,2)</f>
        <v>0</v>
      </c>
    </row>
    <row r="682" spans="1:8" hidden="1" x14ac:dyDescent="0.25"/>
    <row r="683" spans="1:8" hidden="1" x14ac:dyDescent="0.25">
      <c r="C683" s="6" t="s">
        <v>348</v>
      </c>
      <c r="F683"/>
    </row>
    <row r="684" spans="1:8" hidden="1" x14ac:dyDescent="0.25"/>
    <row r="685" spans="1:8" hidden="1" x14ac:dyDescent="0.25">
      <c r="C685" s="34" t="s">
        <v>349</v>
      </c>
      <c r="F685"/>
    </row>
    <row r="686" spans="1:8" hidden="1" x14ac:dyDescent="0.25"/>
    <row r="687" spans="1:8" hidden="1" x14ac:dyDescent="0.25">
      <c r="A687" s="5">
        <v>12464</v>
      </c>
      <c r="B687" s="35"/>
      <c r="C687" s="10" t="s">
        <v>350</v>
      </c>
      <c r="E687" t="s">
        <v>175</v>
      </c>
      <c r="G687" s="8">
        <v>243.8</v>
      </c>
      <c r="H687" s="25">
        <f>ROUND(F687*G687,2)</f>
        <v>0</v>
      </c>
    </row>
    <row r="688" spans="1:8" hidden="1" x14ac:dyDescent="0.25"/>
    <row r="689" spans="1:8" hidden="1" x14ac:dyDescent="0.25">
      <c r="C689" s="6"/>
      <c r="F689"/>
      <c r="H689" s="26">
        <f>SUM(H573:H688)</f>
        <v>0</v>
      </c>
    </row>
    <row r="691" spans="1:8" s="28" customFormat="1" hidden="1" x14ac:dyDescent="0.25">
      <c r="A691" s="27"/>
      <c r="C691" s="29" t="s">
        <v>351</v>
      </c>
      <c r="G691" s="30"/>
      <c r="H691" s="31"/>
    </row>
    <row r="692" spans="1:8" s="28" customFormat="1" hidden="1" x14ac:dyDescent="0.25">
      <c r="A692" s="27"/>
      <c r="C692" s="32"/>
      <c r="F692" s="33"/>
      <c r="G692" s="30"/>
      <c r="H692" s="31"/>
    </row>
    <row r="693" spans="1:8" s="28" customFormat="1" hidden="1" x14ac:dyDescent="0.25">
      <c r="A693" s="27"/>
      <c r="C693" s="29" t="s">
        <v>352</v>
      </c>
      <c r="G693" s="30"/>
      <c r="H693" s="31"/>
    </row>
    <row r="694" spans="1:8" hidden="1" x14ac:dyDescent="0.25"/>
    <row r="695" spans="1:8" hidden="1" x14ac:dyDescent="0.25">
      <c r="C695" s="6" t="s">
        <v>179</v>
      </c>
      <c r="F695"/>
    </row>
    <row r="696" spans="1:8" hidden="1" x14ac:dyDescent="0.25"/>
    <row r="697" spans="1:8" hidden="1" x14ac:dyDescent="0.25">
      <c r="C697" s="10" t="s">
        <v>180</v>
      </c>
      <c r="F697"/>
    </row>
    <row r="698" spans="1:8" hidden="1" x14ac:dyDescent="0.25"/>
    <row r="699" spans="1:8" ht="60" hidden="1" x14ac:dyDescent="0.25">
      <c r="C699" s="10" t="s">
        <v>353</v>
      </c>
      <c r="F699"/>
    </row>
    <row r="700" spans="1:8" hidden="1" x14ac:dyDescent="0.25"/>
    <row r="701" spans="1:8" hidden="1" x14ac:dyDescent="0.25">
      <c r="C701" s="6" t="s">
        <v>354</v>
      </c>
      <c r="F701"/>
    </row>
    <row r="702" spans="1:8" hidden="1" x14ac:dyDescent="0.25"/>
    <row r="703" spans="1:8" hidden="1" x14ac:dyDescent="0.25">
      <c r="C703" s="6" t="s">
        <v>355</v>
      </c>
      <c r="F703"/>
    </row>
    <row r="704" spans="1:8" hidden="1" x14ac:dyDescent="0.25"/>
    <row r="705" spans="1:9" ht="30" hidden="1" x14ac:dyDescent="0.25">
      <c r="C705" s="34" t="s">
        <v>356</v>
      </c>
      <c r="F705"/>
    </row>
    <row r="706" spans="1:9" hidden="1" x14ac:dyDescent="0.25"/>
    <row r="707" spans="1:9" hidden="1" x14ac:dyDescent="0.25">
      <c r="A707" s="5">
        <v>36937</v>
      </c>
      <c r="B707" s="35"/>
      <c r="C707" s="10" t="s">
        <v>357</v>
      </c>
      <c r="E707" t="s">
        <v>55</v>
      </c>
      <c r="G707" s="8">
        <f>170.29</f>
        <v>170.29</v>
      </c>
      <c r="H707" s="25">
        <f>ROUND(F707*G707,2)</f>
        <v>0</v>
      </c>
      <c r="I707" s="37" t="s">
        <v>358</v>
      </c>
    </row>
    <row r="708" spans="1:9" hidden="1" x14ac:dyDescent="0.25"/>
    <row r="709" spans="1:9" ht="30" hidden="1" x14ac:dyDescent="0.25">
      <c r="C709" s="34" t="s">
        <v>359</v>
      </c>
      <c r="F709"/>
    </row>
    <row r="710" spans="1:9" hidden="1" x14ac:dyDescent="0.25"/>
    <row r="711" spans="1:9" hidden="1" x14ac:dyDescent="0.25">
      <c r="A711" s="5">
        <v>37302</v>
      </c>
      <c r="B711" s="35"/>
      <c r="C711" s="10" t="s">
        <v>360</v>
      </c>
      <c r="E711" t="s">
        <v>55</v>
      </c>
      <c r="G711" s="8">
        <v>120.29</v>
      </c>
      <c r="H711" s="25">
        <f>ROUND(F711*G711,2)</f>
        <v>0</v>
      </c>
    </row>
    <row r="712" spans="1:9" hidden="1" x14ac:dyDescent="0.25"/>
    <row r="713" spans="1:9" hidden="1" x14ac:dyDescent="0.25">
      <c r="A713" s="5">
        <v>37667</v>
      </c>
      <c r="B713" s="35"/>
      <c r="C713" s="10" t="s">
        <v>90</v>
      </c>
      <c r="E713" t="s">
        <v>55</v>
      </c>
      <c r="G713" s="8">
        <v>170.5</v>
      </c>
      <c r="H713" s="25">
        <f>ROUND(F713*G713,2)</f>
        <v>0</v>
      </c>
    </row>
    <row r="714" spans="1:9" hidden="1" x14ac:dyDescent="0.25"/>
    <row r="715" spans="1:9" ht="30" hidden="1" x14ac:dyDescent="0.25">
      <c r="C715" s="34" t="s">
        <v>361</v>
      </c>
      <c r="F715"/>
    </row>
    <row r="716" spans="1:9" hidden="1" x14ac:dyDescent="0.25"/>
    <row r="717" spans="1:9" hidden="1" x14ac:dyDescent="0.25">
      <c r="A717" s="5">
        <v>38032</v>
      </c>
      <c r="B717" s="35"/>
      <c r="C717" s="10" t="s">
        <v>362</v>
      </c>
      <c r="E717" t="s">
        <v>55</v>
      </c>
      <c r="G717" s="8">
        <v>120.29</v>
      </c>
      <c r="H717" s="25">
        <f>ROUND(F717*G717,2)</f>
        <v>0</v>
      </c>
    </row>
    <row r="718" spans="1:9" hidden="1" x14ac:dyDescent="0.25"/>
    <row r="719" spans="1:9" hidden="1" x14ac:dyDescent="0.25">
      <c r="C719" s="6" t="s">
        <v>363</v>
      </c>
      <c r="F719"/>
    </row>
    <row r="720" spans="1:9" hidden="1" x14ac:dyDescent="0.25"/>
    <row r="721" spans="1:8" ht="60" hidden="1" x14ac:dyDescent="0.25">
      <c r="C721" s="34" t="s">
        <v>364</v>
      </c>
      <c r="F721"/>
    </row>
    <row r="722" spans="1:8" hidden="1" x14ac:dyDescent="0.25"/>
    <row r="723" spans="1:8" hidden="1" x14ac:dyDescent="0.25">
      <c r="A723" s="5">
        <v>38398</v>
      </c>
      <c r="B723" s="35"/>
      <c r="C723" s="10" t="s">
        <v>365</v>
      </c>
      <c r="E723" t="s">
        <v>55</v>
      </c>
      <c r="G723" s="8">
        <v>291.5</v>
      </c>
      <c r="H723" s="25">
        <f>ROUND(F723*G723,2)</f>
        <v>0</v>
      </c>
    </row>
    <row r="724" spans="1:8" hidden="1" x14ac:dyDescent="0.25"/>
    <row r="725" spans="1:8" hidden="1" x14ac:dyDescent="0.25">
      <c r="C725" s="6" t="s">
        <v>366</v>
      </c>
      <c r="F725"/>
    </row>
    <row r="726" spans="1:8" hidden="1" x14ac:dyDescent="0.25"/>
    <row r="727" spans="1:8" ht="45" hidden="1" x14ac:dyDescent="0.25">
      <c r="C727" s="34" t="s">
        <v>367</v>
      </c>
      <c r="F727"/>
    </row>
    <row r="728" spans="1:8" hidden="1" x14ac:dyDescent="0.25"/>
    <row r="729" spans="1:8" hidden="1" x14ac:dyDescent="0.25">
      <c r="A729" s="5">
        <v>38763</v>
      </c>
      <c r="B729" s="35"/>
      <c r="C729" s="10" t="s">
        <v>368</v>
      </c>
      <c r="E729" t="s">
        <v>55</v>
      </c>
      <c r="G729" s="8">
        <v>138.05000000000001</v>
      </c>
      <c r="H729" s="25">
        <f>ROUND(F729*G729,2)</f>
        <v>0</v>
      </c>
    </row>
    <row r="730" spans="1:8" hidden="1" x14ac:dyDescent="0.25"/>
    <row r="731" spans="1:8" hidden="1" x14ac:dyDescent="0.25">
      <c r="A731" s="5">
        <v>39128</v>
      </c>
      <c r="B731" s="35"/>
      <c r="C731" s="10" t="s">
        <v>369</v>
      </c>
      <c r="E731" t="s">
        <v>55</v>
      </c>
      <c r="G731" s="8">
        <v>138.05000000000001</v>
      </c>
      <c r="H731" s="25">
        <f>ROUND(F731*G731,2)</f>
        <v>0</v>
      </c>
    </row>
    <row r="732" spans="1:8" hidden="1" x14ac:dyDescent="0.25"/>
    <row r="733" spans="1:8" hidden="1" x14ac:dyDescent="0.25">
      <c r="C733" s="6" t="s">
        <v>370</v>
      </c>
      <c r="F733"/>
    </row>
    <row r="734" spans="1:8" hidden="1" x14ac:dyDescent="0.25"/>
    <row r="735" spans="1:8" ht="45" hidden="1" x14ac:dyDescent="0.25">
      <c r="C735" s="34" t="s">
        <v>371</v>
      </c>
      <c r="F735"/>
    </row>
    <row r="736" spans="1:8" hidden="1" x14ac:dyDescent="0.25"/>
    <row r="737" spans="1:8" hidden="1" x14ac:dyDescent="0.25">
      <c r="A737" s="5">
        <v>39493</v>
      </c>
      <c r="B737" s="35"/>
      <c r="C737" s="10" t="s">
        <v>372</v>
      </c>
      <c r="E737" t="s">
        <v>92</v>
      </c>
      <c r="G737" s="8">
        <v>60.5</v>
      </c>
      <c r="H737" s="25">
        <f>ROUND(F737*G737,2)</f>
        <v>0</v>
      </c>
    </row>
    <row r="738" spans="1:8" hidden="1" x14ac:dyDescent="0.25"/>
    <row r="739" spans="1:8" hidden="1" x14ac:dyDescent="0.25">
      <c r="C739" s="34" t="s">
        <v>373</v>
      </c>
      <c r="F739"/>
    </row>
    <row r="740" spans="1:8" hidden="1" x14ac:dyDescent="0.25"/>
    <row r="741" spans="1:8" hidden="1" x14ac:dyDescent="0.25">
      <c r="A741" s="5">
        <v>39859</v>
      </c>
      <c r="B741" s="35"/>
      <c r="C741" s="10" t="s">
        <v>374</v>
      </c>
      <c r="E741" t="s">
        <v>55</v>
      </c>
      <c r="G741" s="8">
        <v>170.5</v>
      </c>
      <c r="H741" s="25">
        <f>ROUND(F741*G741,2)</f>
        <v>0</v>
      </c>
    </row>
    <row r="742" spans="1:8" hidden="1" x14ac:dyDescent="0.25"/>
    <row r="743" spans="1:8" hidden="1" x14ac:dyDescent="0.25">
      <c r="A743" s="5">
        <v>40224</v>
      </c>
      <c r="B743" s="35"/>
      <c r="C743" s="10" t="s">
        <v>375</v>
      </c>
      <c r="E743" t="s">
        <v>55</v>
      </c>
      <c r="G743" s="8">
        <v>120.29</v>
      </c>
      <c r="H743" s="25">
        <f>ROUND(F743*G743,2)</f>
        <v>0</v>
      </c>
    </row>
    <row r="744" spans="1:8" hidden="1" x14ac:dyDescent="0.25"/>
    <row r="745" spans="1:8" hidden="1" x14ac:dyDescent="0.25">
      <c r="C745" s="6" t="s">
        <v>376</v>
      </c>
      <c r="F745"/>
    </row>
    <row r="746" spans="1:8" hidden="1" x14ac:dyDescent="0.25"/>
    <row r="747" spans="1:8" hidden="1" x14ac:dyDescent="0.25">
      <c r="A747" s="5">
        <v>40589</v>
      </c>
      <c r="B747" s="35"/>
      <c r="C747" s="10" t="s">
        <v>377</v>
      </c>
      <c r="E747" t="s">
        <v>55</v>
      </c>
      <c r="G747" s="8">
        <v>203.5</v>
      </c>
      <c r="H747" s="25">
        <f>ROUND(F747*G747,2)</f>
        <v>0</v>
      </c>
    </row>
    <row r="748" spans="1:8" hidden="1" x14ac:dyDescent="0.25"/>
    <row r="749" spans="1:8" hidden="1" x14ac:dyDescent="0.25">
      <c r="C749" s="6"/>
      <c r="F749"/>
      <c r="H749" s="26">
        <f>SUM(H694:H748)</f>
        <v>0</v>
      </c>
    </row>
    <row r="750" spans="1:8" hidden="1" x14ac:dyDescent="0.25"/>
    <row r="751" spans="1:8" s="28" customFormat="1" hidden="1" x14ac:dyDescent="0.25">
      <c r="A751" s="27"/>
      <c r="C751" s="29" t="s">
        <v>351</v>
      </c>
      <c r="G751" s="30"/>
      <c r="H751" s="31"/>
    </row>
    <row r="752" spans="1:8" s="28" customFormat="1" hidden="1" x14ac:dyDescent="0.25">
      <c r="A752" s="27"/>
      <c r="C752" s="32"/>
      <c r="F752" s="33"/>
      <c r="G752" s="30"/>
      <c r="H752" s="31"/>
    </row>
    <row r="753" spans="1:8" s="28" customFormat="1" hidden="1" x14ac:dyDescent="0.25">
      <c r="A753" s="27"/>
      <c r="C753" s="29" t="s">
        <v>378</v>
      </c>
      <c r="G753" s="30"/>
      <c r="H753" s="31"/>
    </row>
    <row r="754" spans="1:8" hidden="1" x14ac:dyDescent="0.25"/>
    <row r="755" spans="1:8" hidden="1" x14ac:dyDescent="0.25">
      <c r="C755" s="6" t="s">
        <v>379</v>
      </c>
      <c r="F755"/>
    </row>
    <row r="756" spans="1:8" hidden="1" x14ac:dyDescent="0.25"/>
    <row r="757" spans="1:8" ht="30" hidden="1" x14ac:dyDescent="0.25">
      <c r="A757" s="5">
        <v>36938</v>
      </c>
      <c r="B757" s="35"/>
      <c r="C757" s="10" t="s">
        <v>380</v>
      </c>
      <c r="E757" t="s">
        <v>175</v>
      </c>
      <c r="H757" s="25">
        <f>ROUND(F757*G757,2)</f>
        <v>0</v>
      </c>
    </row>
    <row r="758" spans="1:8" hidden="1" x14ac:dyDescent="0.25"/>
    <row r="759" spans="1:8" hidden="1" x14ac:dyDescent="0.25">
      <c r="C759" s="6" t="s">
        <v>381</v>
      </c>
      <c r="F759"/>
    </row>
    <row r="760" spans="1:8" hidden="1" x14ac:dyDescent="0.25"/>
    <row r="761" spans="1:8" ht="30" hidden="1" x14ac:dyDescent="0.25">
      <c r="A761" s="5">
        <v>37303</v>
      </c>
      <c r="B761" s="35"/>
      <c r="C761" s="10" t="s">
        <v>382</v>
      </c>
      <c r="E761" t="s">
        <v>175</v>
      </c>
      <c r="H761" s="25">
        <f>ROUND(F761*G761,2)</f>
        <v>0</v>
      </c>
    </row>
    <row r="762" spans="1:8" hidden="1" x14ac:dyDescent="0.25"/>
    <row r="763" spans="1:8" hidden="1" x14ac:dyDescent="0.25">
      <c r="C763" s="6" t="s">
        <v>383</v>
      </c>
      <c r="F763"/>
    </row>
    <row r="764" spans="1:8" hidden="1" x14ac:dyDescent="0.25"/>
    <row r="765" spans="1:8" hidden="1" x14ac:dyDescent="0.25">
      <c r="A765" s="5">
        <v>37668</v>
      </c>
      <c r="B765" s="35"/>
      <c r="C765" s="10" t="s">
        <v>384</v>
      </c>
      <c r="E765" t="s">
        <v>175</v>
      </c>
      <c r="H765" s="25">
        <f>ROUND(F765*G765,2)</f>
        <v>0</v>
      </c>
    </row>
    <row r="766" spans="1:8" hidden="1" x14ac:dyDescent="0.25"/>
    <row r="767" spans="1:8" hidden="1" x14ac:dyDescent="0.25"/>
    <row r="768" spans="1:8" hidden="1" x14ac:dyDescent="0.25">
      <c r="H768" s="26">
        <f>SUM(H754:H767)</f>
        <v>0</v>
      </c>
    </row>
    <row r="769" spans="1:8" hidden="1" x14ac:dyDescent="0.25"/>
    <row r="770" spans="1:8" x14ac:dyDescent="0.25">
      <c r="B770" s="11"/>
    </row>
    <row r="771" spans="1:8" x14ac:dyDescent="0.25">
      <c r="B771" s="11"/>
    </row>
    <row r="773" spans="1:8" ht="18.75" x14ac:dyDescent="0.3">
      <c r="C773" s="24" t="s">
        <v>385</v>
      </c>
      <c r="F773"/>
    </row>
    <row r="775" spans="1:8" s="28" customFormat="1" x14ac:dyDescent="0.25">
      <c r="A775" s="27"/>
      <c r="C775" s="29" t="s">
        <v>386</v>
      </c>
      <c r="G775" s="30"/>
      <c r="H775" s="31"/>
    </row>
    <row r="776" spans="1:8" s="28" customFormat="1" x14ac:dyDescent="0.25">
      <c r="A776" s="27"/>
      <c r="C776" s="32"/>
      <c r="F776" s="33"/>
      <c r="G776" s="30"/>
      <c r="H776" s="31"/>
    </row>
    <row r="777" spans="1:8" s="28" customFormat="1" x14ac:dyDescent="0.25">
      <c r="A777" s="27"/>
      <c r="C777" s="29" t="s">
        <v>35</v>
      </c>
      <c r="G777" s="30"/>
      <c r="H777" s="31"/>
    </row>
    <row r="779" spans="1:8" x14ac:dyDescent="0.25">
      <c r="C779" s="6" t="s">
        <v>179</v>
      </c>
      <c r="F779"/>
    </row>
    <row r="781" spans="1:8" x14ac:dyDescent="0.25">
      <c r="C781" s="10" t="s">
        <v>180</v>
      </c>
      <c r="F781"/>
    </row>
    <row r="783" spans="1:8" x14ac:dyDescent="0.25">
      <c r="C783" s="6" t="s">
        <v>217</v>
      </c>
      <c r="F783"/>
    </row>
    <row r="785" spans="3:6" x14ac:dyDescent="0.25">
      <c r="C785" s="34" t="s">
        <v>387</v>
      </c>
      <c r="F785"/>
    </row>
    <row r="787" spans="3:6" ht="45" x14ac:dyDescent="0.25">
      <c r="C787" s="10" t="s">
        <v>388</v>
      </c>
      <c r="F787"/>
    </row>
    <row r="789" spans="3:6" ht="195" x14ac:dyDescent="0.25">
      <c r="C789" s="10" t="s">
        <v>389</v>
      </c>
      <c r="F789"/>
    </row>
    <row r="791" spans="3:6" x14ac:dyDescent="0.25">
      <c r="C791" s="34" t="s">
        <v>390</v>
      </c>
      <c r="F791"/>
    </row>
    <row r="793" spans="3:6" ht="120" x14ac:dyDescent="0.25">
      <c r="C793" s="10" t="s">
        <v>391</v>
      </c>
      <c r="F793"/>
    </row>
    <row r="795" spans="3:6" x14ac:dyDescent="0.25">
      <c r="C795" s="34" t="s">
        <v>392</v>
      </c>
      <c r="F795"/>
    </row>
    <row r="797" spans="3:6" ht="60" x14ac:dyDescent="0.25">
      <c r="C797" s="10" t="s">
        <v>393</v>
      </c>
      <c r="F797"/>
    </row>
    <row r="799" spans="3:6" x14ac:dyDescent="0.25">
      <c r="C799" s="6" t="s">
        <v>394</v>
      </c>
      <c r="F799"/>
    </row>
    <row r="801" spans="1:8" ht="30" x14ac:dyDescent="0.25">
      <c r="A801" s="5">
        <v>36951</v>
      </c>
      <c r="B801" s="35"/>
      <c r="C801" s="10" t="s">
        <v>395</v>
      </c>
      <c r="E801" t="s">
        <v>68</v>
      </c>
      <c r="F801" s="7">
        <v>1</v>
      </c>
      <c r="G801" s="8">
        <v>350000</v>
      </c>
      <c r="H801" s="25">
        <f>ROUND(F801*G801,2)</f>
        <v>350000</v>
      </c>
    </row>
    <row r="803" spans="1:8" hidden="1" x14ac:dyDescent="0.25">
      <c r="C803" s="6" t="s">
        <v>396</v>
      </c>
      <c r="F803"/>
    </row>
    <row r="804" spans="1:8" hidden="1" x14ac:dyDescent="0.25"/>
    <row r="805" spans="1:8" hidden="1" x14ac:dyDescent="0.25">
      <c r="C805" s="34" t="s">
        <v>397</v>
      </c>
      <c r="F805"/>
    </row>
    <row r="806" spans="1:8" hidden="1" x14ac:dyDescent="0.25"/>
    <row r="807" spans="1:8" hidden="1" x14ac:dyDescent="0.25">
      <c r="A807" s="5">
        <v>37316</v>
      </c>
      <c r="B807" s="35"/>
      <c r="C807" s="10" t="s">
        <v>398</v>
      </c>
      <c r="E807" t="s">
        <v>47</v>
      </c>
      <c r="G807" s="8">
        <v>350</v>
      </c>
      <c r="H807" s="25">
        <f>ROUND(F807*G807,2)</f>
        <v>0</v>
      </c>
    </row>
    <row r="808" spans="1:8" hidden="1" x14ac:dyDescent="0.25"/>
    <row r="809" spans="1:8" hidden="1" x14ac:dyDescent="0.25">
      <c r="C809" s="34" t="s">
        <v>399</v>
      </c>
      <c r="F809"/>
    </row>
    <row r="810" spans="1:8" hidden="1" x14ac:dyDescent="0.25"/>
    <row r="811" spans="1:8" ht="45" hidden="1" x14ac:dyDescent="0.25">
      <c r="A811" s="5">
        <v>37681</v>
      </c>
      <c r="B811" s="35"/>
      <c r="C811" s="10" t="s">
        <v>400</v>
      </c>
      <c r="E811" t="s">
        <v>47</v>
      </c>
      <c r="G811" s="8">
        <v>225</v>
      </c>
      <c r="H811" s="25">
        <f>ROUND(F811*G811,2)</f>
        <v>0</v>
      </c>
    </row>
    <row r="813" spans="1:8" x14ac:dyDescent="0.25">
      <c r="C813" s="6"/>
      <c r="F813"/>
      <c r="H813" s="26">
        <f>SUM(H785:H812)</f>
        <v>350000</v>
      </c>
    </row>
    <row r="815" spans="1:8" s="28" customFormat="1" hidden="1" x14ac:dyDescent="0.25">
      <c r="A815" s="27"/>
      <c r="C815" s="29" t="s">
        <v>22</v>
      </c>
      <c r="G815" s="30"/>
      <c r="H815" s="31"/>
    </row>
    <row r="816" spans="1:8" s="28" customFormat="1" hidden="1" x14ac:dyDescent="0.25">
      <c r="A816" s="27"/>
      <c r="C816" s="32"/>
      <c r="F816" s="33"/>
      <c r="G816" s="30"/>
      <c r="H816" s="31"/>
    </row>
    <row r="817" spans="1:8" s="28" customFormat="1" hidden="1" x14ac:dyDescent="0.25">
      <c r="A817" s="27"/>
      <c r="C817" s="29" t="s">
        <v>401</v>
      </c>
      <c r="G817" s="30"/>
      <c r="H817" s="31"/>
    </row>
    <row r="818" spans="1:8" hidden="1" x14ac:dyDescent="0.25"/>
    <row r="819" spans="1:8" hidden="1" x14ac:dyDescent="0.25">
      <c r="C819" s="6" t="s">
        <v>179</v>
      </c>
      <c r="F819"/>
    </row>
    <row r="820" spans="1:8" hidden="1" x14ac:dyDescent="0.25"/>
    <row r="821" spans="1:8" hidden="1" x14ac:dyDescent="0.25">
      <c r="C821" s="10" t="s">
        <v>180</v>
      </c>
      <c r="F821"/>
    </row>
    <row r="822" spans="1:8" hidden="1" x14ac:dyDescent="0.25"/>
    <row r="823" spans="1:8" hidden="1" x14ac:dyDescent="0.25">
      <c r="C823" s="6" t="s">
        <v>217</v>
      </c>
      <c r="F823"/>
    </row>
    <row r="824" spans="1:8" hidden="1" x14ac:dyDescent="0.25"/>
    <row r="825" spans="1:8" hidden="1" x14ac:dyDescent="0.25">
      <c r="C825" s="34" t="s">
        <v>387</v>
      </c>
      <c r="F825"/>
    </row>
    <row r="826" spans="1:8" hidden="1" x14ac:dyDescent="0.25"/>
    <row r="827" spans="1:8" ht="45" hidden="1" x14ac:dyDescent="0.25">
      <c r="C827" s="10" t="s">
        <v>388</v>
      </c>
      <c r="F827"/>
    </row>
    <row r="828" spans="1:8" hidden="1" x14ac:dyDescent="0.25"/>
    <row r="829" spans="1:8" ht="195" hidden="1" x14ac:dyDescent="0.25">
      <c r="C829" s="10" t="s">
        <v>389</v>
      </c>
      <c r="F829"/>
    </row>
    <row r="830" spans="1:8" hidden="1" x14ac:dyDescent="0.25"/>
    <row r="831" spans="1:8" hidden="1" x14ac:dyDescent="0.25">
      <c r="C831" s="34" t="s">
        <v>390</v>
      </c>
      <c r="F831"/>
    </row>
    <row r="832" spans="1:8" hidden="1" x14ac:dyDescent="0.25"/>
    <row r="833" spans="1:8" ht="120" hidden="1" x14ac:dyDescent="0.25">
      <c r="C833" s="10" t="s">
        <v>391</v>
      </c>
      <c r="F833"/>
    </row>
    <row r="834" spans="1:8" hidden="1" x14ac:dyDescent="0.25"/>
    <row r="835" spans="1:8" hidden="1" x14ac:dyDescent="0.25">
      <c r="C835" s="34" t="s">
        <v>392</v>
      </c>
      <c r="F835"/>
    </row>
    <row r="836" spans="1:8" hidden="1" x14ac:dyDescent="0.25"/>
    <row r="837" spans="1:8" ht="60" hidden="1" x14ac:dyDescent="0.25">
      <c r="C837" s="10" t="s">
        <v>393</v>
      </c>
      <c r="F837"/>
    </row>
    <row r="838" spans="1:8" hidden="1" x14ac:dyDescent="0.25"/>
    <row r="839" spans="1:8" hidden="1" x14ac:dyDescent="0.25">
      <c r="C839" s="6" t="s">
        <v>44</v>
      </c>
      <c r="F839"/>
    </row>
    <row r="840" spans="1:8" hidden="1" x14ac:dyDescent="0.25"/>
    <row r="841" spans="1:8" ht="45" hidden="1" x14ac:dyDescent="0.25">
      <c r="C841" s="34" t="s">
        <v>45</v>
      </c>
      <c r="F841"/>
    </row>
    <row r="842" spans="1:8" hidden="1" x14ac:dyDescent="0.25"/>
    <row r="843" spans="1:8" hidden="1" x14ac:dyDescent="0.25">
      <c r="A843" s="5">
        <v>36952</v>
      </c>
      <c r="B843" s="35"/>
      <c r="C843" s="10" t="s">
        <v>402</v>
      </c>
      <c r="E843" t="s">
        <v>47</v>
      </c>
      <c r="G843" s="8">
        <f>G36</f>
        <v>185</v>
      </c>
      <c r="H843" s="25">
        <f>ROUND(F843*G843,2)</f>
        <v>0</v>
      </c>
    </row>
    <row r="844" spans="1:8" hidden="1" x14ac:dyDescent="0.25"/>
    <row r="845" spans="1:8" ht="30" hidden="1" x14ac:dyDescent="0.25">
      <c r="C845" s="34" t="s">
        <v>49</v>
      </c>
      <c r="F845"/>
    </row>
    <row r="846" spans="1:8" hidden="1" x14ac:dyDescent="0.25"/>
    <row r="847" spans="1:8" hidden="1" x14ac:dyDescent="0.25">
      <c r="A847" s="5">
        <v>37317</v>
      </c>
      <c r="B847" s="35"/>
      <c r="C847" s="10" t="s">
        <v>403</v>
      </c>
      <c r="E847" t="s">
        <v>47</v>
      </c>
      <c r="G847" s="8">
        <f>G42</f>
        <v>550</v>
      </c>
      <c r="H847" s="25">
        <f>ROUND(F847*G847,2)</f>
        <v>0</v>
      </c>
    </row>
    <row r="848" spans="1:8" hidden="1" x14ac:dyDescent="0.25"/>
    <row r="849" spans="1:8" hidden="1" x14ac:dyDescent="0.25">
      <c r="C849" s="34" t="s">
        <v>399</v>
      </c>
      <c r="F849"/>
    </row>
    <row r="850" spans="1:8" hidden="1" x14ac:dyDescent="0.25"/>
    <row r="851" spans="1:8" ht="45" hidden="1" x14ac:dyDescent="0.25">
      <c r="A851" s="5">
        <v>37682</v>
      </c>
      <c r="B851" s="35"/>
      <c r="C851" s="10" t="s">
        <v>400</v>
      </c>
      <c r="E851" t="s">
        <v>47</v>
      </c>
      <c r="G851" s="8">
        <f>G46</f>
        <v>200</v>
      </c>
      <c r="H851" s="25">
        <f>ROUND(F851*G851,2)</f>
        <v>0</v>
      </c>
    </row>
    <row r="852" spans="1:8" hidden="1" x14ac:dyDescent="0.25"/>
    <row r="853" spans="1:8" hidden="1" x14ac:dyDescent="0.25">
      <c r="C853" s="34" t="s">
        <v>53</v>
      </c>
      <c r="F853"/>
    </row>
    <row r="854" spans="1:8" hidden="1" x14ac:dyDescent="0.25"/>
    <row r="855" spans="1:8" ht="30" hidden="1" x14ac:dyDescent="0.25">
      <c r="A855" s="5">
        <v>38048</v>
      </c>
      <c r="B855" s="35"/>
      <c r="C855" s="10" t="s">
        <v>54</v>
      </c>
      <c r="E855" t="s">
        <v>55</v>
      </c>
      <c r="G855" s="8">
        <f>G50</f>
        <v>20</v>
      </c>
      <c r="H855" s="25">
        <f>ROUND(F855*G855,2)</f>
        <v>0</v>
      </c>
    </row>
    <row r="856" spans="1:8" hidden="1" x14ac:dyDescent="0.25"/>
    <row r="857" spans="1:8" hidden="1" x14ac:dyDescent="0.25">
      <c r="C857" s="34" t="s">
        <v>56</v>
      </c>
      <c r="F857"/>
    </row>
    <row r="858" spans="1:8" hidden="1" x14ac:dyDescent="0.25"/>
    <row r="859" spans="1:8" hidden="1" x14ac:dyDescent="0.25">
      <c r="A859" s="5">
        <v>38413</v>
      </c>
      <c r="B859" s="35"/>
      <c r="C859" s="10" t="s">
        <v>56</v>
      </c>
      <c r="E859" t="s">
        <v>57</v>
      </c>
      <c r="G859" s="8">
        <v>2500</v>
      </c>
      <c r="H859" s="25">
        <f>ROUND(F859*G859,2)</f>
        <v>0</v>
      </c>
    </row>
    <row r="860" spans="1:8" hidden="1" x14ac:dyDescent="0.25"/>
    <row r="861" spans="1:8" hidden="1" x14ac:dyDescent="0.25">
      <c r="C861" s="6" t="s">
        <v>58</v>
      </c>
      <c r="F861"/>
    </row>
    <row r="862" spans="1:8" hidden="1" x14ac:dyDescent="0.25"/>
    <row r="863" spans="1:8" ht="30" hidden="1" x14ac:dyDescent="0.25">
      <c r="C863" s="34" t="s">
        <v>404</v>
      </c>
      <c r="F863"/>
    </row>
    <row r="864" spans="1:8" hidden="1" x14ac:dyDescent="0.25"/>
    <row r="865" spans="1:8" hidden="1" x14ac:dyDescent="0.25">
      <c r="A865" s="5">
        <v>38778</v>
      </c>
      <c r="B865" s="35"/>
      <c r="C865" s="10" t="s">
        <v>405</v>
      </c>
      <c r="E865" t="s">
        <v>47</v>
      </c>
      <c r="G865" s="8">
        <v>185</v>
      </c>
      <c r="H865" s="25">
        <f>ROUND(F865*G865,2)</f>
        <v>0</v>
      </c>
    </row>
    <row r="866" spans="1:8" hidden="1" x14ac:dyDescent="0.25"/>
    <row r="867" spans="1:8" hidden="1" x14ac:dyDescent="0.25">
      <c r="C867" s="34" t="s">
        <v>62</v>
      </c>
      <c r="F867"/>
    </row>
    <row r="868" spans="1:8" hidden="1" x14ac:dyDescent="0.25"/>
    <row r="869" spans="1:8" ht="60" hidden="1" x14ac:dyDescent="0.25">
      <c r="A869" s="5">
        <v>39143</v>
      </c>
      <c r="B869" s="35"/>
      <c r="C869" s="10" t="s">
        <v>63</v>
      </c>
      <c r="E869" t="s">
        <v>55</v>
      </c>
      <c r="G869" s="8">
        <f>G64</f>
        <v>20</v>
      </c>
      <c r="H869" s="25">
        <f>ROUND(F869*G869,2)</f>
        <v>0</v>
      </c>
    </row>
    <row r="870" spans="1:8" hidden="1" x14ac:dyDescent="0.25"/>
    <row r="871" spans="1:8" hidden="1" x14ac:dyDescent="0.25">
      <c r="C871" s="6" t="s">
        <v>71</v>
      </c>
      <c r="F871"/>
    </row>
    <row r="872" spans="1:8" hidden="1" x14ac:dyDescent="0.25"/>
    <row r="873" spans="1:8" hidden="1" x14ac:dyDescent="0.25">
      <c r="C873" s="34" t="s">
        <v>74</v>
      </c>
      <c r="F873"/>
    </row>
    <row r="874" spans="1:8" hidden="1" x14ac:dyDescent="0.25"/>
    <row r="875" spans="1:8" hidden="1" x14ac:dyDescent="0.25">
      <c r="A875" s="5">
        <v>39509</v>
      </c>
      <c r="B875" s="35"/>
      <c r="C875" s="10" t="s">
        <v>406</v>
      </c>
      <c r="E875" t="s">
        <v>47</v>
      </c>
      <c r="G875" s="8">
        <f>G95</f>
        <v>2550</v>
      </c>
      <c r="H875" s="25">
        <f>ROUND(F875*G875,2)</f>
        <v>0</v>
      </c>
    </row>
    <row r="876" spans="1:8" hidden="1" x14ac:dyDescent="0.25"/>
    <row r="877" spans="1:8" hidden="1" x14ac:dyDescent="0.25">
      <c r="C877" s="6" t="s">
        <v>109</v>
      </c>
      <c r="F877"/>
    </row>
    <row r="878" spans="1:8" hidden="1" x14ac:dyDescent="0.25"/>
    <row r="879" spans="1:8" ht="30" hidden="1" x14ac:dyDescent="0.25">
      <c r="C879" s="34" t="s">
        <v>110</v>
      </c>
      <c r="F879"/>
    </row>
    <row r="880" spans="1:8" hidden="1" x14ac:dyDescent="0.25"/>
    <row r="881" spans="1:8" hidden="1" x14ac:dyDescent="0.25">
      <c r="A881" s="5">
        <v>39874</v>
      </c>
      <c r="B881" s="35"/>
      <c r="C881" s="10" t="s">
        <v>407</v>
      </c>
      <c r="E881" t="s">
        <v>112</v>
      </c>
      <c r="F881" s="9"/>
      <c r="G881" s="8">
        <f>G167</f>
        <v>20000</v>
      </c>
      <c r="H881" s="25">
        <f>ROUND(F881*G881,2)</f>
        <v>0</v>
      </c>
    </row>
    <row r="882" spans="1:8" hidden="1" x14ac:dyDescent="0.25"/>
    <row r="883" spans="1:8" hidden="1" x14ac:dyDescent="0.25">
      <c r="C883" s="6" t="s">
        <v>6</v>
      </c>
      <c r="F883"/>
    </row>
    <row r="884" spans="1:8" hidden="1" x14ac:dyDescent="0.25"/>
    <row r="885" spans="1:8" ht="30" hidden="1" x14ac:dyDescent="0.25">
      <c r="C885" s="34" t="s">
        <v>123</v>
      </c>
      <c r="F885"/>
    </row>
    <row r="886" spans="1:8" hidden="1" x14ac:dyDescent="0.25"/>
    <row r="887" spans="1:8" hidden="1" x14ac:dyDescent="0.25">
      <c r="A887" s="5">
        <v>40239</v>
      </c>
      <c r="B887" s="35"/>
      <c r="C887" s="10" t="s">
        <v>408</v>
      </c>
      <c r="E887" t="s">
        <v>55</v>
      </c>
      <c r="G887" s="8">
        <f>G198</f>
        <v>722</v>
      </c>
      <c r="H887" s="25">
        <f>ROUND(F887*G887,2)</f>
        <v>0</v>
      </c>
    </row>
    <row r="888" spans="1:8" hidden="1" x14ac:dyDescent="0.25"/>
    <row r="889" spans="1:8" hidden="1" x14ac:dyDescent="0.25">
      <c r="C889" s="6" t="s">
        <v>126</v>
      </c>
      <c r="F889"/>
    </row>
    <row r="890" spans="1:8" hidden="1" x14ac:dyDescent="0.25"/>
    <row r="891" spans="1:8" hidden="1" x14ac:dyDescent="0.25">
      <c r="C891" s="34" t="s">
        <v>129</v>
      </c>
      <c r="F891"/>
    </row>
    <row r="892" spans="1:8" hidden="1" x14ac:dyDescent="0.25"/>
    <row r="893" spans="1:8" hidden="1" x14ac:dyDescent="0.25">
      <c r="A893" s="5">
        <v>40604</v>
      </c>
      <c r="B893" s="35"/>
      <c r="C893" s="10" t="s">
        <v>131</v>
      </c>
      <c r="E893" t="s">
        <v>92</v>
      </c>
      <c r="G893" s="8">
        <f>G212</f>
        <v>5</v>
      </c>
      <c r="H893" s="25">
        <f>ROUND(F893*G893,2)</f>
        <v>0</v>
      </c>
    </row>
    <row r="894" spans="1:8" hidden="1" x14ac:dyDescent="0.25"/>
    <row r="895" spans="1:8" hidden="1" x14ac:dyDescent="0.25">
      <c r="C895" s="6" t="s">
        <v>139</v>
      </c>
      <c r="F895"/>
    </row>
    <row r="896" spans="1:8" hidden="1" x14ac:dyDescent="0.25"/>
    <row r="897" spans="1:8" ht="30" hidden="1" x14ac:dyDescent="0.25">
      <c r="C897" s="34" t="s">
        <v>140</v>
      </c>
      <c r="F897"/>
    </row>
    <row r="898" spans="1:8" hidden="1" x14ac:dyDescent="0.25"/>
    <row r="899" spans="1:8" hidden="1" x14ac:dyDescent="0.25">
      <c r="A899" s="5">
        <v>40970</v>
      </c>
      <c r="B899" s="35"/>
      <c r="C899" s="10" t="s">
        <v>142</v>
      </c>
      <c r="E899" t="s">
        <v>55</v>
      </c>
      <c r="G899" s="8">
        <f>G239</f>
        <v>45</v>
      </c>
      <c r="H899" s="25">
        <f>ROUND(F899*G899,2)</f>
        <v>0</v>
      </c>
    </row>
    <row r="900" spans="1:8" hidden="1" x14ac:dyDescent="0.25"/>
    <row r="901" spans="1:8" hidden="1" x14ac:dyDescent="0.25">
      <c r="C901" s="6" t="s">
        <v>267</v>
      </c>
      <c r="F901"/>
    </row>
    <row r="902" spans="1:8" hidden="1" x14ac:dyDescent="0.25"/>
    <row r="903" spans="1:8" hidden="1" x14ac:dyDescent="0.25">
      <c r="C903" s="34" t="s">
        <v>260</v>
      </c>
      <c r="F903"/>
    </row>
    <row r="904" spans="1:8" hidden="1" x14ac:dyDescent="0.25"/>
    <row r="905" spans="1:8" hidden="1" x14ac:dyDescent="0.25">
      <c r="A905" s="5">
        <v>41335</v>
      </c>
      <c r="B905" s="35"/>
      <c r="C905" s="10" t="s">
        <v>262</v>
      </c>
      <c r="E905" t="s">
        <v>55</v>
      </c>
      <c r="G905" s="8">
        <f>G521</f>
        <v>140</v>
      </c>
      <c r="H905" s="25">
        <f>ROUND(F905*G905,2)</f>
        <v>0</v>
      </c>
    </row>
    <row r="906" spans="1:8" hidden="1" x14ac:dyDescent="0.25"/>
    <row r="907" spans="1:8" hidden="1" x14ac:dyDescent="0.25">
      <c r="C907" s="6" t="s">
        <v>409</v>
      </c>
      <c r="F907"/>
    </row>
    <row r="908" spans="1:8" hidden="1" x14ac:dyDescent="0.25"/>
    <row r="909" spans="1:8" ht="30" hidden="1" x14ac:dyDescent="0.25">
      <c r="C909" s="34" t="s">
        <v>361</v>
      </c>
      <c r="F909"/>
    </row>
    <row r="910" spans="1:8" hidden="1" x14ac:dyDescent="0.25"/>
    <row r="911" spans="1:8" hidden="1" x14ac:dyDescent="0.25">
      <c r="A911" s="5">
        <v>41700</v>
      </c>
      <c r="B911" s="35"/>
      <c r="C911" s="10" t="s">
        <v>362</v>
      </c>
      <c r="E911" t="s">
        <v>55</v>
      </c>
      <c r="G911" s="8">
        <f>G717</f>
        <v>120.29</v>
      </c>
      <c r="H911" s="25">
        <f>ROUND(F911*G911,2)</f>
        <v>0</v>
      </c>
    </row>
    <row r="912" spans="1:8" hidden="1" x14ac:dyDescent="0.25"/>
    <row r="913" spans="1:8" hidden="1" x14ac:dyDescent="0.25">
      <c r="C913" s="6"/>
      <c r="F913"/>
      <c r="H913" s="26">
        <f>SUM(H819:H912)</f>
        <v>0</v>
      </c>
    </row>
    <row r="914" spans="1:8" hidden="1" x14ac:dyDescent="0.25"/>
    <row r="915" spans="1:8" s="28" customFormat="1" hidden="1" x14ac:dyDescent="0.25">
      <c r="A915" s="27"/>
      <c r="C915" s="29" t="s">
        <v>23</v>
      </c>
      <c r="G915" s="30"/>
      <c r="H915" s="31"/>
    </row>
    <row r="916" spans="1:8" s="28" customFormat="1" hidden="1" x14ac:dyDescent="0.25">
      <c r="A916" s="27"/>
      <c r="C916" s="32"/>
      <c r="F916" s="33"/>
      <c r="G916" s="30"/>
      <c r="H916" s="31"/>
    </row>
    <row r="917" spans="1:8" s="28" customFormat="1" hidden="1" x14ac:dyDescent="0.25">
      <c r="A917" s="27"/>
      <c r="C917" s="29" t="s">
        <v>117</v>
      </c>
      <c r="G917" s="30"/>
      <c r="H917" s="31"/>
    </row>
    <row r="918" spans="1:8" hidden="1" x14ac:dyDescent="0.25"/>
    <row r="919" spans="1:8" hidden="1" x14ac:dyDescent="0.25">
      <c r="C919" s="6" t="s">
        <v>58</v>
      </c>
      <c r="F919"/>
    </row>
    <row r="920" spans="1:8" hidden="1" x14ac:dyDescent="0.25"/>
    <row r="921" spans="1:8" ht="30" hidden="1" x14ac:dyDescent="0.25">
      <c r="C921" s="34" t="s">
        <v>59</v>
      </c>
      <c r="F921"/>
    </row>
    <row r="922" spans="1:8" hidden="1" x14ac:dyDescent="0.25"/>
    <row r="923" spans="1:8" hidden="1" x14ac:dyDescent="0.25">
      <c r="A923" s="5">
        <v>36953</v>
      </c>
      <c r="B923" s="35"/>
      <c r="C923" s="10" t="s">
        <v>410</v>
      </c>
      <c r="E923" t="s">
        <v>47</v>
      </c>
      <c r="G923" s="8">
        <f>G60</f>
        <v>625</v>
      </c>
      <c r="H923" s="25">
        <f>ROUND(F923*G923,2)</f>
        <v>0</v>
      </c>
    </row>
    <row r="924" spans="1:8" hidden="1" x14ac:dyDescent="0.25"/>
    <row r="925" spans="1:8" hidden="1" x14ac:dyDescent="0.25">
      <c r="C925" s="34" t="s">
        <v>62</v>
      </c>
      <c r="F925"/>
    </row>
    <row r="926" spans="1:8" hidden="1" x14ac:dyDescent="0.25"/>
    <row r="927" spans="1:8" ht="60" hidden="1" x14ac:dyDescent="0.25">
      <c r="A927" s="5">
        <v>37318</v>
      </c>
      <c r="B927" s="35"/>
      <c r="C927" s="10" t="s">
        <v>63</v>
      </c>
      <c r="E927" t="s">
        <v>55</v>
      </c>
      <c r="G927" s="8">
        <f>G64</f>
        <v>20</v>
      </c>
      <c r="H927" s="25">
        <f>ROUND(F927*G927,2)</f>
        <v>0</v>
      </c>
    </row>
    <row r="928" spans="1:8" hidden="1" x14ac:dyDescent="0.25"/>
    <row r="929" spans="1:8" hidden="1" x14ac:dyDescent="0.25">
      <c r="C929" s="6" t="s">
        <v>411</v>
      </c>
      <c r="F929"/>
    </row>
    <row r="930" spans="1:8" hidden="1" x14ac:dyDescent="0.25"/>
    <row r="931" spans="1:8" hidden="1" x14ac:dyDescent="0.25">
      <c r="C931" s="34" t="s">
        <v>412</v>
      </c>
      <c r="F931"/>
    </row>
    <row r="932" spans="1:8" hidden="1" x14ac:dyDescent="0.25"/>
    <row r="933" spans="1:8" s="40" customFormat="1" hidden="1" x14ac:dyDescent="0.25">
      <c r="A933" s="5">
        <v>37683</v>
      </c>
      <c r="B933" s="35"/>
      <c r="C933" s="10" t="s">
        <v>413</v>
      </c>
      <c r="D933"/>
      <c r="E933" t="s">
        <v>92</v>
      </c>
      <c r="F933" s="7"/>
      <c r="G933" s="8">
        <v>250</v>
      </c>
      <c r="H933" s="25">
        <f>ROUND(F933*G933,2)</f>
        <v>0</v>
      </c>
    </row>
    <row r="934" spans="1:8" hidden="1" x14ac:dyDescent="0.25"/>
    <row r="935" spans="1:8" hidden="1" x14ac:dyDescent="0.25">
      <c r="C935" s="6" t="s">
        <v>414</v>
      </c>
      <c r="F935"/>
    </row>
    <row r="936" spans="1:8" hidden="1" x14ac:dyDescent="0.25"/>
    <row r="937" spans="1:8" hidden="1" x14ac:dyDescent="0.25">
      <c r="C937" s="34" t="s">
        <v>415</v>
      </c>
      <c r="F937"/>
    </row>
    <row r="938" spans="1:8" hidden="1" x14ac:dyDescent="0.25"/>
    <row r="939" spans="1:8" hidden="1" x14ac:dyDescent="0.25">
      <c r="A939" s="5">
        <v>38049</v>
      </c>
      <c r="B939" s="35"/>
      <c r="C939" s="10" t="s">
        <v>416</v>
      </c>
      <c r="E939" t="s">
        <v>175</v>
      </c>
      <c r="G939" s="8" t="s">
        <v>417</v>
      </c>
      <c r="H939" s="25">
        <f>ROUND(F939*G939,2)</f>
        <v>0</v>
      </c>
    </row>
    <row r="940" spans="1:8" hidden="1" x14ac:dyDescent="0.25"/>
    <row r="941" spans="1:8" hidden="1" x14ac:dyDescent="0.25">
      <c r="C941" s="6" t="s">
        <v>418</v>
      </c>
      <c r="F941"/>
    </row>
    <row r="942" spans="1:8" hidden="1" x14ac:dyDescent="0.25"/>
    <row r="943" spans="1:8" hidden="1" x14ac:dyDescent="0.25">
      <c r="C943" s="34" t="s">
        <v>345</v>
      </c>
      <c r="F943"/>
    </row>
    <row r="944" spans="1:8" hidden="1" x14ac:dyDescent="0.25"/>
    <row r="945" spans="1:8" hidden="1" x14ac:dyDescent="0.25">
      <c r="A945" s="5">
        <v>38414</v>
      </c>
      <c r="B945" s="35"/>
      <c r="C945" s="10" t="s">
        <v>419</v>
      </c>
      <c r="E945" t="s">
        <v>55</v>
      </c>
      <c r="G945" s="8">
        <v>495</v>
      </c>
      <c r="H945" s="25">
        <f>ROUND(F945*G945,2)</f>
        <v>0</v>
      </c>
    </row>
    <row r="946" spans="1:8" hidden="1" x14ac:dyDescent="0.25"/>
    <row r="947" spans="1:8" hidden="1" x14ac:dyDescent="0.25">
      <c r="C947" s="6" t="s">
        <v>420</v>
      </c>
      <c r="F947"/>
    </row>
    <row r="948" spans="1:8" hidden="1" x14ac:dyDescent="0.25"/>
    <row r="949" spans="1:8" hidden="1" x14ac:dyDescent="0.25">
      <c r="C949" s="34" t="s">
        <v>345</v>
      </c>
      <c r="F949"/>
    </row>
    <row r="950" spans="1:8" hidden="1" x14ac:dyDescent="0.25"/>
    <row r="951" spans="1:8" hidden="1" x14ac:dyDescent="0.25">
      <c r="A951" s="5">
        <v>38779</v>
      </c>
      <c r="B951" s="35"/>
      <c r="C951" s="10" t="s">
        <v>421</v>
      </c>
      <c r="E951" t="s">
        <v>175</v>
      </c>
      <c r="G951" s="8" t="s">
        <v>188</v>
      </c>
      <c r="H951" s="25">
        <f>ROUND(F951*G951,2)</f>
        <v>0</v>
      </c>
    </row>
    <row r="952" spans="1:8" hidden="1" x14ac:dyDescent="0.25"/>
    <row r="953" spans="1:8" hidden="1" x14ac:dyDescent="0.25">
      <c r="A953" s="5">
        <v>39144</v>
      </c>
      <c r="B953" s="35"/>
      <c r="C953" s="10" t="s">
        <v>422</v>
      </c>
      <c r="E953" t="s">
        <v>175</v>
      </c>
      <c r="G953" s="8" t="s">
        <v>423</v>
      </c>
      <c r="H953" s="25">
        <f>ROUND(F953*G953,2)</f>
        <v>0</v>
      </c>
    </row>
    <row r="954" spans="1:8" hidden="1" x14ac:dyDescent="0.25"/>
    <row r="955" spans="1:8" hidden="1" x14ac:dyDescent="0.25">
      <c r="A955" s="5">
        <v>39510</v>
      </c>
      <c r="B955" s="35"/>
      <c r="C955" s="10" t="s">
        <v>424</v>
      </c>
      <c r="E955" t="s">
        <v>175</v>
      </c>
      <c r="G955" s="8">
        <v>350</v>
      </c>
      <c r="H955" s="25">
        <f>ROUND(F955*G955,2)</f>
        <v>0</v>
      </c>
    </row>
    <row r="956" spans="1:8" hidden="1" x14ac:dyDescent="0.25"/>
    <row r="957" spans="1:8" hidden="1" x14ac:dyDescent="0.25">
      <c r="C957" s="6"/>
      <c r="F957"/>
      <c r="H957" s="26">
        <f>SUM(H918:H956)</f>
        <v>0</v>
      </c>
    </row>
    <row r="958" spans="1:8" hidden="1" x14ac:dyDescent="0.25"/>
    <row r="959" spans="1:8" s="28" customFormat="1" hidden="1" x14ac:dyDescent="0.25">
      <c r="A959" s="27"/>
      <c r="C959" s="29" t="s">
        <v>24</v>
      </c>
      <c r="G959" s="30"/>
      <c r="H959" s="31"/>
    </row>
    <row r="960" spans="1:8" s="28" customFormat="1" hidden="1" x14ac:dyDescent="0.25">
      <c r="A960" s="27"/>
      <c r="C960" s="32"/>
      <c r="F960" s="33"/>
      <c r="G960" s="30"/>
      <c r="H960" s="31"/>
    </row>
    <row r="961" spans="1:8" s="28" customFormat="1" hidden="1" x14ac:dyDescent="0.25">
      <c r="A961" s="27"/>
      <c r="C961" s="29" t="s">
        <v>138</v>
      </c>
      <c r="G961" s="30"/>
      <c r="H961" s="31"/>
    </row>
    <row r="962" spans="1:8" hidden="1" x14ac:dyDescent="0.25"/>
    <row r="963" spans="1:8" hidden="1" x14ac:dyDescent="0.25">
      <c r="C963" s="6" t="s">
        <v>425</v>
      </c>
      <c r="F963"/>
    </row>
    <row r="964" spans="1:8" hidden="1" x14ac:dyDescent="0.25"/>
    <row r="965" spans="1:8" ht="30" hidden="1" x14ac:dyDescent="0.25">
      <c r="C965" s="34" t="s">
        <v>426</v>
      </c>
      <c r="F965"/>
    </row>
    <row r="966" spans="1:8" hidden="1" x14ac:dyDescent="0.25"/>
    <row r="967" spans="1:8" ht="30" hidden="1" x14ac:dyDescent="0.25">
      <c r="A967" s="5">
        <v>36954</v>
      </c>
      <c r="B967" s="35"/>
      <c r="C967" s="10" t="s">
        <v>427</v>
      </c>
      <c r="E967" t="s">
        <v>175</v>
      </c>
      <c r="G967" s="8">
        <v>3150</v>
      </c>
      <c r="H967" s="25">
        <f>ROUND(F967*G967,2)</f>
        <v>0</v>
      </c>
    </row>
    <row r="968" spans="1:8" hidden="1" x14ac:dyDescent="0.25"/>
    <row r="969" spans="1:8" hidden="1" x14ac:dyDescent="0.25">
      <c r="C969" s="6"/>
      <c r="F969"/>
      <c r="H969" s="26">
        <f>SUM(H967:H968)</f>
        <v>0</v>
      </c>
    </row>
    <row r="970" spans="1:8" hidden="1" x14ac:dyDescent="0.25"/>
    <row r="971" spans="1:8" s="28" customFormat="1" hidden="1" x14ac:dyDescent="0.25">
      <c r="A971" s="27"/>
      <c r="C971" s="29" t="s">
        <v>428</v>
      </c>
      <c r="G971" s="30"/>
      <c r="H971" s="31"/>
    </row>
    <row r="972" spans="1:8" s="28" customFormat="1" hidden="1" x14ac:dyDescent="0.25">
      <c r="A972" s="27"/>
      <c r="C972" s="32"/>
      <c r="F972" s="33"/>
      <c r="G972" s="30"/>
      <c r="H972" s="31"/>
    </row>
    <row r="973" spans="1:8" s="28" customFormat="1" hidden="1" x14ac:dyDescent="0.25">
      <c r="A973" s="27"/>
      <c r="C973" s="29" t="s">
        <v>429</v>
      </c>
      <c r="G973" s="30"/>
      <c r="H973" s="31"/>
    </row>
    <row r="974" spans="1:8" hidden="1" x14ac:dyDescent="0.25"/>
    <row r="975" spans="1:8" hidden="1" x14ac:dyDescent="0.25">
      <c r="C975" s="6" t="s">
        <v>179</v>
      </c>
      <c r="F975"/>
    </row>
    <row r="976" spans="1:8" hidden="1" x14ac:dyDescent="0.25"/>
    <row r="977" spans="3:6" hidden="1" x14ac:dyDescent="0.25">
      <c r="C977" s="10" t="s">
        <v>180</v>
      </c>
      <c r="F977"/>
    </row>
    <row r="978" spans="3:6" hidden="1" x14ac:dyDescent="0.25"/>
    <row r="979" spans="3:6" hidden="1" x14ac:dyDescent="0.25">
      <c r="C979" s="6" t="s">
        <v>217</v>
      </c>
      <c r="F979"/>
    </row>
    <row r="980" spans="3:6" hidden="1" x14ac:dyDescent="0.25"/>
    <row r="981" spans="3:6" hidden="1" x14ac:dyDescent="0.25">
      <c r="C981" s="34" t="s">
        <v>387</v>
      </c>
      <c r="F981"/>
    </row>
    <row r="982" spans="3:6" hidden="1" x14ac:dyDescent="0.25"/>
    <row r="983" spans="3:6" ht="45" hidden="1" x14ac:dyDescent="0.25">
      <c r="C983" s="10" t="s">
        <v>388</v>
      </c>
      <c r="F983"/>
    </row>
    <row r="984" spans="3:6" hidden="1" x14ac:dyDescent="0.25"/>
    <row r="985" spans="3:6" ht="195" hidden="1" x14ac:dyDescent="0.25">
      <c r="C985" s="10" t="s">
        <v>389</v>
      </c>
      <c r="F985"/>
    </row>
    <row r="986" spans="3:6" hidden="1" x14ac:dyDescent="0.25"/>
    <row r="987" spans="3:6" hidden="1" x14ac:dyDescent="0.25">
      <c r="C987" s="34" t="s">
        <v>390</v>
      </c>
      <c r="F987"/>
    </row>
    <row r="988" spans="3:6" hidden="1" x14ac:dyDescent="0.25"/>
    <row r="989" spans="3:6" ht="120" hidden="1" x14ac:dyDescent="0.25">
      <c r="C989" s="10" t="s">
        <v>391</v>
      </c>
      <c r="F989"/>
    </row>
    <row r="990" spans="3:6" hidden="1" x14ac:dyDescent="0.25"/>
    <row r="991" spans="3:6" hidden="1" x14ac:dyDescent="0.25">
      <c r="C991" s="34" t="s">
        <v>392</v>
      </c>
      <c r="F991"/>
    </row>
    <row r="992" spans="3:6" hidden="1" x14ac:dyDescent="0.25"/>
    <row r="993" spans="1:8" ht="60" hidden="1" x14ac:dyDescent="0.25">
      <c r="C993" s="10" t="s">
        <v>393</v>
      </c>
      <c r="F993"/>
    </row>
    <row r="994" spans="1:8" hidden="1" x14ac:dyDescent="0.25"/>
    <row r="995" spans="1:8" hidden="1" x14ac:dyDescent="0.25">
      <c r="C995" s="6" t="s">
        <v>430</v>
      </c>
      <c r="F995"/>
    </row>
    <row r="996" spans="1:8" hidden="1" x14ac:dyDescent="0.25"/>
    <row r="997" spans="1:8" hidden="1" x14ac:dyDescent="0.25">
      <c r="C997" s="6" t="s">
        <v>396</v>
      </c>
      <c r="F997"/>
    </row>
    <row r="998" spans="1:8" hidden="1" x14ac:dyDescent="0.25"/>
    <row r="999" spans="1:8" hidden="1" x14ac:dyDescent="0.25">
      <c r="C999" s="34" t="s">
        <v>397</v>
      </c>
      <c r="F999"/>
    </row>
    <row r="1000" spans="1:8" hidden="1" x14ac:dyDescent="0.25"/>
    <row r="1001" spans="1:8" hidden="1" x14ac:dyDescent="0.25">
      <c r="A1001" s="5">
        <v>36955</v>
      </c>
      <c r="B1001" s="35"/>
      <c r="C1001" s="10" t="s">
        <v>431</v>
      </c>
      <c r="E1001" t="s">
        <v>47</v>
      </c>
      <c r="G1001" s="8">
        <v>200</v>
      </c>
      <c r="H1001" s="25">
        <f>ROUND(F1001*G1001,2)</f>
        <v>0</v>
      </c>
    </row>
    <row r="1002" spans="1:8" hidden="1" x14ac:dyDescent="0.25"/>
    <row r="1003" spans="1:8" ht="45" hidden="1" x14ac:dyDescent="0.25">
      <c r="C1003" s="34" t="s">
        <v>432</v>
      </c>
      <c r="F1003"/>
    </row>
    <row r="1004" spans="1:8" hidden="1" x14ac:dyDescent="0.25"/>
    <row r="1005" spans="1:8" ht="30" hidden="1" x14ac:dyDescent="0.25">
      <c r="A1005" s="5">
        <v>37320</v>
      </c>
      <c r="B1005" s="35"/>
      <c r="C1005" s="10" t="s">
        <v>433</v>
      </c>
      <c r="E1005" t="s">
        <v>55</v>
      </c>
      <c r="G1005" s="8">
        <v>195</v>
      </c>
      <c r="H1005" s="25">
        <f>ROUND(F1005*G1005,2)</f>
        <v>0</v>
      </c>
    </row>
    <row r="1006" spans="1:8" hidden="1" x14ac:dyDescent="0.25"/>
    <row r="1007" spans="1:8" hidden="1" x14ac:dyDescent="0.25">
      <c r="A1007" s="5">
        <v>37685</v>
      </c>
      <c r="B1007" s="35"/>
      <c r="C1007" s="10" t="s">
        <v>434</v>
      </c>
      <c r="E1007" t="s">
        <v>47</v>
      </c>
      <c r="G1007" s="8">
        <v>225</v>
      </c>
      <c r="H1007" s="25">
        <f>ROUND(F1007*G1007,2)</f>
        <v>0</v>
      </c>
    </row>
    <row r="1008" spans="1:8" hidden="1" x14ac:dyDescent="0.25"/>
    <row r="1009" spans="1:8" hidden="1" x14ac:dyDescent="0.25">
      <c r="C1009" s="6" t="s">
        <v>58</v>
      </c>
      <c r="F1009"/>
    </row>
    <row r="1010" spans="1:8" hidden="1" x14ac:dyDescent="0.25"/>
    <row r="1011" spans="1:8" ht="30" hidden="1" x14ac:dyDescent="0.25">
      <c r="C1011" s="34" t="s">
        <v>59</v>
      </c>
      <c r="F1011"/>
    </row>
    <row r="1012" spans="1:8" hidden="1" x14ac:dyDescent="0.25"/>
    <row r="1013" spans="1:8" hidden="1" x14ac:dyDescent="0.25">
      <c r="A1013" s="5">
        <v>38051</v>
      </c>
      <c r="B1013" s="35"/>
      <c r="C1013" s="10" t="s">
        <v>60</v>
      </c>
      <c r="E1013" t="s">
        <v>47</v>
      </c>
      <c r="G1013" s="8">
        <f>G923</f>
        <v>625</v>
      </c>
      <c r="H1013" s="25">
        <f>ROUND(F1013*G1013,2)</f>
        <v>0</v>
      </c>
    </row>
    <row r="1014" spans="1:8" hidden="1" x14ac:dyDescent="0.25"/>
    <row r="1015" spans="1:8" hidden="1" x14ac:dyDescent="0.25">
      <c r="C1015" s="34" t="s">
        <v>62</v>
      </c>
      <c r="F1015"/>
    </row>
    <row r="1016" spans="1:8" hidden="1" x14ac:dyDescent="0.25"/>
    <row r="1017" spans="1:8" ht="60" hidden="1" x14ac:dyDescent="0.25">
      <c r="A1017" s="5">
        <v>38416</v>
      </c>
      <c r="B1017" s="35"/>
      <c r="C1017" s="10" t="s">
        <v>63</v>
      </c>
      <c r="E1017" t="s">
        <v>55</v>
      </c>
      <c r="G1017" s="8">
        <f>G927</f>
        <v>20</v>
      </c>
      <c r="H1017" s="25">
        <f>ROUND(F1017*G1017,2)</f>
        <v>0</v>
      </c>
    </row>
    <row r="1018" spans="1:8" hidden="1" x14ac:dyDescent="0.25"/>
    <row r="1019" spans="1:8" hidden="1" x14ac:dyDescent="0.25">
      <c r="C1019" s="6" t="s">
        <v>71</v>
      </c>
      <c r="F1019"/>
    </row>
    <row r="1020" spans="1:8" hidden="1" x14ac:dyDescent="0.25"/>
    <row r="1021" spans="1:8" hidden="1" x14ac:dyDescent="0.25">
      <c r="C1021" s="34" t="s">
        <v>74</v>
      </c>
      <c r="F1021"/>
    </row>
    <row r="1022" spans="1:8" hidden="1" x14ac:dyDescent="0.25"/>
    <row r="1023" spans="1:8" hidden="1" x14ac:dyDescent="0.25">
      <c r="A1023" s="5">
        <v>38781</v>
      </c>
      <c r="B1023" s="35"/>
      <c r="C1023" s="10" t="s">
        <v>435</v>
      </c>
      <c r="E1023" t="s">
        <v>47</v>
      </c>
      <c r="G1023" s="8">
        <v>2300</v>
      </c>
      <c r="H1023" s="25">
        <f>ROUND(F1023*G1023,2)</f>
        <v>0</v>
      </c>
    </row>
    <row r="1024" spans="1:8" hidden="1" x14ac:dyDescent="0.25"/>
    <row r="1025" spans="1:8" hidden="1" x14ac:dyDescent="0.25">
      <c r="A1025" s="5">
        <v>39146</v>
      </c>
      <c r="B1025" s="35"/>
      <c r="C1025" s="10" t="s">
        <v>436</v>
      </c>
      <c r="E1025" t="s">
        <v>47</v>
      </c>
      <c r="G1025" s="8">
        <f>G91</f>
        <v>2450</v>
      </c>
      <c r="H1025" s="25">
        <f>ROUND(F1025*G1025,2)</f>
        <v>0</v>
      </c>
    </row>
    <row r="1026" spans="1:8" hidden="1" x14ac:dyDescent="0.25"/>
    <row r="1027" spans="1:8" hidden="1" x14ac:dyDescent="0.25">
      <c r="C1027" s="6" t="s">
        <v>84</v>
      </c>
      <c r="F1027"/>
    </row>
    <row r="1028" spans="1:8" hidden="1" x14ac:dyDescent="0.25"/>
    <row r="1029" spans="1:8" ht="30" hidden="1" x14ac:dyDescent="0.25">
      <c r="C1029" s="34" t="s">
        <v>437</v>
      </c>
      <c r="F1029"/>
    </row>
    <row r="1030" spans="1:8" hidden="1" x14ac:dyDescent="0.25"/>
    <row r="1031" spans="1:8" hidden="1" x14ac:dyDescent="0.25">
      <c r="A1031" s="5">
        <v>39512</v>
      </c>
      <c r="B1031" s="35"/>
      <c r="C1031" s="10" t="s">
        <v>438</v>
      </c>
      <c r="E1031" t="s">
        <v>55</v>
      </c>
      <c r="G1031" s="8">
        <v>50</v>
      </c>
      <c r="H1031" s="25">
        <f>ROUND(F1031*G1031,2)</f>
        <v>0</v>
      </c>
    </row>
    <row r="1032" spans="1:8" hidden="1" x14ac:dyDescent="0.25"/>
    <row r="1033" spans="1:8" hidden="1" x14ac:dyDescent="0.25">
      <c r="C1033" s="6" t="s">
        <v>109</v>
      </c>
      <c r="F1033"/>
    </row>
    <row r="1034" spans="1:8" hidden="1" x14ac:dyDescent="0.25"/>
    <row r="1035" spans="1:8" ht="30" hidden="1" x14ac:dyDescent="0.25">
      <c r="C1035" s="34" t="s">
        <v>110</v>
      </c>
      <c r="F1035"/>
    </row>
    <row r="1036" spans="1:8" hidden="1" x14ac:dyDescent="0.25"/>
    <row r="1037" spans="1:8" hidden="1" x14ac:dyDescent="0.25">
      <c r="A1037" s="5">
        <v>39877</v>
      </c>
      <c r="B1037" s="35"/>
      <c r="C1037" s="10" t="s">
        <v>407</v>
      </c>
      <c r="E1037" t="s">
        <v>112</v>
      </c>
      <c r="F1037" s="9"/>
      <c r="H1037" s="25">
        <f>ROUND(F1037*G1037,2)</f>
        <v>0</v>
      </c>
    </row>
    <row r="1038" spans="1:8" hidden="1" x14ac:dyDescent="0.25"/>
    <row r="1039" spans="1:8" hidden="1" x14ac:dyDescent="0.25">
      <c r="C1039" s="34" t="s">
        <v>114</v>
      </c>
      <c r="F1039"/>
    </row>
    <row r="1040" spans="1:8" hidden="1" x14ac:dyDescent="0.25"/>
    <row r="1041" spans="1:8" hidden="1" x14ac:dyDescent="0.25">
      <c r="A1041" s="5">
        <v>40242</v>
      </c>
      <c r="B1041" s="35"/>
      <c r="C1041" s="10" t="s">
        <v>115</v>
      </c>
      <c r="E1041" t="s">
        <v>55</v>
      </c>
      <c r="G1041" s="8">
        <f t="shared" ref="G1041" si="12">G172</f>
        <v>76.739999999999995</v>
      </c>
      <c r="H1041" s="25">
        <f>ROUND(F1041*G1041,2)</f>
        <v>0</v>
      </c>
    </row>
    <row r="1042" spans="1:8" hidden="1" x14ac:dyDescent="0.25"/>
    <row r="1043" spans="1:8" hidden="1" x14ac:dyDescent="0.25">
      <c r="C1043" s="6" t="s">
        <v>6</v>
      </c>
      <c r="F1043"/>
    </row>
    <row r="1044" spans="1:8" hidden="1" x14ac:dyDescent="0.25"/>
    <row r="1045" spans="1:8" ht="30" hidden="1" x14ac:dyDescent="0.25">
      <c r="C1045" s="34" t="s">
        <v>123</v>
      </c>
      <c r="F1045"/>
    </row>
    <row r="1046" spans="1:8" hidden="1" x14ac:dyDescent="0.25"/>
    <row r="1047" spans="1:8" ht="45" hidden="1" x14ac:dyDescent="0.25">
      <c r="A1047" s="5">
        <v>40607</v>
      </c>
      <c r="B1047" s="35"/>
      <c r="C1047" s="10" t="s">
        <v>439</v>
      </c>
      <c r="E1047" t="s">
        <v>55</v>
      </c>
      <c r="G1047" s="8">
        <f>G200</f>
        <v>738</v>
      </c>
      <c r="H1047" s="25">
        <f>ROUND(F1047*G1047,2)</f>
        <v>0</v>
      </c>
    </row>
    <row r="1048" spans="1:8" hidden="1" x14ac:dyDescent="0.25"/>
    <row r="1049" spans="1:8" hidden="1" x14ac:dyDescent="0.25">
      <c r="C1049" s="6" t="s">
        <v>440</v>
      </c>
      <c r="F1049"/>
    </row>
    <row r="1050" spans="1:8" hidden="1" x14ac:dyDescent="0.25"/>
    <row r="1051" spans="1:8" hidden="1" x14ac:dyDescent="0.25">
      <c r="C1051" s="34" t="s">
        <v>441</v>
      </c>
      <c r="F1051"/>
    </row>
    <row r="1052" spans="1:8" hidden="1" x14ac:dyDescent="0.25"/>
    <row r="1053" spans="1:8" hidden="1" x14ac:dyDescent="0.25">
      <c r="A1053" s="5">
        <v>40973</v>
      </c>
      <c r="B1053" s="35"/>
      <c r="C1053" s="10" t="s">
        <v>442</v>
      </c>
      <c r="E1053" t="s">
        <v>175</v>
      </c>
      <c r="G1053" s="8">
        <v>450</v>
      </c>
      <c r="H1053" s="25">
        <f>ROUND(F1053*G1053,2)</f>
        <v>0</v>
      </c>
    </row>
    <row r="1054" spans="1:8" hidden="1" x14ac:dyDescent="0.25"/>
    <row r="1055" spans="1:8" hidden="1" x14ac:dyDescent="0.25">
      <c r="C1055" s="6" t="s">
        <v>254</v>
      </c>
      <c r="F1055"/>
    </row>
    <row r="1056" spans="1:8" hidden="1" x14ac:dyDescent="0.25"/>
    <row r="1057" spans="1:8" hidden="1" x14ac:dyDescent="0.25">
      <c r="C1057" s="34" t="s">
        <v>255</v>
      </c>
      <c r="F1057"/>
    </row>
    <row r="1058" spans="1:8" hidden="1" x14ac:dyDescent="0.25"/>
    <row r="1059" spans="1:8" hidden="1" x14ac:dyDescent="0.25">
      <c r="A1059" s="5">
        <v>41338</v>
      </c>
      <c r="B1059" s="35"/>
      <c r="C1059" s="10" t="s">
        <v>257</v>
      </c>
      <c r="E1059" t="s">
        <v>55</v>
      </c>
      <c r="G1059" s="8">
        <f>G496</f>
        <v>155</v>
      </c>
      <c r="H1059" s="25">
        <f>ROUND(F1059*G1059,2)</f>
        <v>0</v>
      </c>
    </row>
    <row r="1060" spans="1:8" hidden="1" x14ac:dyDescent="0.25"/>
    <row r="1061" spans="1:8" hidden="1" x14ac:dyDescent="0.25">
      <c r="A1061" s="5">
        <v>41703</v>
      </c>
      <c r="B1061" s="35"/>
      <c r="C1061" s="10" t="s">
        <v>443</v>
      </c>
      <c r="E1061" t="s">
        <v>92</v>
      </c>
      <c r="G1061" s="8">
        <v>25</v>
      </c>
      <c r="H1061" s="25">
        <f>ROUND(F1061*G1061,2)</f>
        <v>0</v>
      </c>
    </row>
    <row r="1062" spans="1:8" hidden="1" x14ac:dyDescent="0.25"/>
    <row r="1063" spans="1:8" hidden="1" x14ac:dyDescent="0.25">
      <c r="A1063" s="5">
        <v>42068</v>
      </c>
      <c r="B1063" s="35"/>
      <c r="C1063" s="10" t="s">
        <v>444</v>
      </c>
      <c r="E1063" t="s">
        <v>55</v>
      </c>
      <c r="G1063" s="8">
        <v>160</v>
      </c>
      <c r="H1063" s="25">
        <f>ROUND(F1063*G1063,2)</f>
        <v>0</v>
      </c>
    </row>
    <row r="1064" spans="1:8" hidden="1" x14ac:dyDescent="0.25"/>
    <row r="1065" spans="1:8" hidden="1" x14ac:dyDescent="0.25">
      <c r="C1065" s="6" t="s">
        <v>445</v>
      </c>
      <c r="F1065"/>
    </row>
    <row r="1066" spans="1:8" hidden="1" x14ac:dyDescent="0.25"/>
    <row r="1067" spans="1:8" ht="30" hidden="1" x14ac:dyDescent="0.25">
      <c r="C1067" s="34" t="s">
        <v>446</v>
      </c>
      <c r="F1067"/>
    </row>
    <row r="1068" spans="1:8" hidden="1" x14ac:dyDescent="0.25"/>
    <row r="1069" spans="1:8" ht="30" hidden="1" x14ac:dyDescent="0.25">
      <c r="A1069" s="5">
        <v>42434</v>
      </c>
      <c r="B1069" s="35"/>
      <c r="C1069" s="10" t="s">
        <v>447</v>
      </c>
      <c r="E1069" t="s">
        <v>175</v>
      </c>
      <c r="G1069" s="8">
        <v>650</v>
      </c>
      <c r="H1069" s="25">
        <f>ROUND(F1069*G1069,2)</f>
        <v>0</v>
      </c>
    </row>
    <row r="1070" spans="1:8" hidden="1" x14ac:dyDescent="0.25"/>
    <row r="1071" spans="1:8" hidden="1" x14ac:dyDescent="0.25">
      <c r="C1071" s="34" t="s">
        <v>448</v>
      </c>
      <c r="F1071"/>
    </row>
    <row r="1072" spans="1:8" hidden="1" x14ac:dyDescent="0.25"/>
    <row r="1073" spans="1:8" hidden="1" x14ac:dyDescent="0.25">
      <c r="A1073" s="5">
        <v>42799</v>
      </c>
      <c r="B1073" s="35"/>
      <c r="C1073" s="10" t="s">
        <v>449</v>
      </c>
      <c r="E1073" t="s">
        <v>175</v>
      </c>
      <c r="G1073" s="8" t="s">
        <v>450</v>
      </c>
      <c r="H1073" s="25">
        <f>ROUND(F1073*G1073,2)</f>
        <v>0</v>
      </c>
    </row>
    <row r="1074" spans="1:8" hidden="1" x14ac:dyDescent="0.25"/>
    <row r="1075" spans="1:8" hidden="1" x14ac:dyDescent="0.25">
      <c r="A1075" s="5">
        <v>43164</v>
      </c>
      <c r="B1075" s="35"/>
      <c r="C1075" s="10" t="s">
        <v>451</v>
      </c>
      <c r="E1075" t="s">
        <v>175</v>
      </c>
      <c r="G1075" s="8" t="s">
        <v>452</v>
      </c>
      <c r="H1075" s="25">
        <f>ROUND(F1075*G1075,2)</f>
        <v>0</v>
      </c>
    </row>
    <row r="1076" spans="1:8" hidden="1" x14ac:dyDescent="0.25"/>
    <row r="1077" spans="1:8" hidden="1" x14ac:dyDescent="0.25">
      <c r="C1077" s="6" t="s">
        <v>453</v>
      </c>
      <c r="F1077"/>
    </row>
    <row r="1078" spans="1:8" hidden="1" x14ac:dyDescent="0.25"/>
    <row r="1079" spans="1:8" hidden="1" x14ac:dyDescent="0.25">
      <c r="C1079" s="34" t="s">
        <v>345</v>
      </c>
      <c r="F1079"/>
    </row>
    <row r="1080" spans="1:8" hidden="1" x14ac:dyDescent="0.25"/>
    <row r="1081" spans="1:8" hidden="1" x14ac:dyDescent="0.25">
      <c r="A1081" s="5">
        <v>43529</v>
      </c>
      <c r="B1081" s="35"/>
      <c r="C1081" s="10" t="s">
        <v>454</v>
      </c>
      <c r="E1081" t="s">
        <v>175</v>
      </c>
      <c r="G1081" s="8">
        <v>25000</v>
      </c>
      <c r="H1081" s="25">
        <f>ROUND(F1081*G1081,2)</f>
        <v>0</v>
      </c>
    </row>
    <row r="1082" spans="1:8" hidden="1" x14ac:dyDescent="0.25"/>
    <row r="1083" spans="1:8" hidden="1" x14ac:dyDescent="0.25">
      <c r="C1083" s="34" t="s">
        <v>455</v>
      </c>
      <c r="F1083"/>
    </row>
    <row r="1084" spans="1:8" hidden="1" x14ac:dyDescent="0.25"/>
    <row r="1085" spans="1:8" hidden="1" x14ac:dyDescent="0.25">
      <c r="A1085" s="5">
        <v>43895</v>
      </c>
      <c r="B1085" s="35"/>
      <c r="C1085" s="10" t="s">
        <v>456</v>
      </c>
      <c r="E1085" t="s">
        <v>175</v>
      </c>
      <c r="G1085" s="8">
        <v>42500</v>
      </c>
      <c r="H1085" s="25">
        <f>ROUND(F1085*G1085,2)</f>
        <v>0</v>
      </c>
    </row>
    <row r="1086" spans="1:8" hidden="1" x14ac:dyDescent="0.25"/>
    <row r="1087" spans="1:8" hidden="1" x14ac:dyDescent="0.25">
      <c r="B1087" s="11"/>
      <c r="H1087" s="26">
        <f>SUM(H974:H1086)</f>
        <v>0</v>
      </c>
    </row>
    <row r="1088" spans="1:8" hidden="1" x14ac:dyDescent="0.25"/>
    <row r="1089" spans="2:6" hidden="1" x14ac:dyDescent="0.25">
      <c r="B1089" s="11"/>
    </row>
    <row r="1090" spans="2:6" hidden="1" x14ac:dyDescent="0.25"/>
    <row r="1091" spans="2:6" hidden="1" x14ac:dyDescent="0.25">
      <c r="B1091" s="11"/>
    </row>
    <row r="1092" spans="2:6" hidden="1" x14ac:dyDescent="0.25"/>
    <row r="1093" spans="2:6" hidden="1" x14ac:dyDescent="0.25">
      <c r="B1093" s="11"/>
    </row>
    <row r="1094" spans="2:6" hidden="1" x14ac:dyDescent="0.25"/>
    <row r="1095" spans="2:6" hidden="1" x14ac:dyDescent="0.25">
      <c r="B1095" s="11"/>
    </row>
    <row r="1096" spans="2:6" hidden="1" x14ac:dyDescent="0.25"/>
    <row r="1097" spans="2:6" ht="18.75" hidden="1" x14ac:dyDescent="0.3">
      <c r="C1097" s="24" t="s">
        <v>26</v>
      </c>
      <c r="F1097"/>
    </row>
    <row r="1098" spans="2:6" hidden="1" x14ac:dyDescent="0.25"/>
    <row r="1099" spans="2:6" hidden="1" x14ac:dyDescent="0.25">
      <c r="C1099" s="6" t="s">
        <v>457</v>
      </c>
      <c r="F1099"/>
    </row>
    <row r="1100" spans="2:6" hidden="1" x14ac:dyDescent="0.25"/>
    <row r="1101" spans="2:6" ht="45" hidden="1" x14ac:dyDescent="0.25">
      <c r="C1101" s="34" t="s">
        <v>458</v>
      </c>
      <c r="F1101"/>
    </row>
    <row r="1102" spans="2:6" hidden="1" x14ac:dyDescent="0.25"/>
    <row r="1103" spans="2:6" ht="60" hidden="1" x14ac:dyDescent="0.25">
      <c r="C1103" s="10" t="s">
        <v>459</v>
      </c>
      <c r="F1103"/>
    </row>
    <row r="1104" spans="2:6" hidden="1" x14ac:dyDescent="0.25"/>
    <row r="1105" spans="1:8" hidden="1" x14ac:dyDescent="0.25">
      <c r="C1105" s="6" t="s">
        <v>460</v>
      </c>
      <c r="F1105"/>
    </row>
    <row r="1106" spans="1:8" hidden="1" x14ac:dyDescent="0.25"/>
    <row r="1107" spans="1:8" ht="75" hidden="1" x14ac:dyDescent="0.25">
      <c r="C1107" s="10" t="s">
        <v>461</v>
      </c>
      <c r="F1107"/>
    </row>
    <row r="1108" spans="1:8" hidden="1" x14ac:dyDescent="0.25"/>
    <row r="1109" spans="1:8" hidden="1" x14ac:dyDescent="0.25">
      <c r="C1109" s="6" t="s">
        <v>462</v>
      </c>
      <c r="F1109"/>
    </row>
    <row r="1110" spans="1:8" hidden="1" x14ac:dyDescent="0.25"/>
    <row r="1111" spans="1:8" ht="45" hidden="1" x14ac:dyDescent="0.25">
      <c r="C1111" s="10" t="s">
        <v>463</v>
      </c>
      <c r="F1111"/>
    </row>
    <row r="1112" spans="1:8" hidden="1" x14ac:dyDescent="0.25"/>
    <row r="1113" spans="1:8" ht="120" hidden="1" x14ac:dyDescent="0.25">
      <c r="C1113" s="10" t="s">
        <v>464</v>
      </c>
      <c r="F1113"/>
    </row>
    <row r="1114" spans="1:8" hidden="1" x14ac:dyDescent="0.25"/>
    <row r="1115" spans="1:8" ht="60" hidden="1" x14ac:dyDescent="0.25">
      <c r="C1115" s="10" t="s">
        <v>465</v>
      </c>
      <c r="F1115"/>
    </row>
    <row r="1116" spans="1:8" hidden="1" x14ac:dyDescent="0.25"/>
    <row r="1117" spans="1:8" hidden="1" x14ac:dyDescent="0.25">
      <c r="C1117" s="6" t="s">
        <v>466</v>
      </c>
      <c r="F1117"/>
    </row>
    <row r="1118" spans="1:8" hidden="1" x14ac:dyDescent="0.25"/>
    <row r="1119" spans="1:8" hidden="1" x14ac:dyDescent="0.25">
      <c r="A1119" s="5">
        <v>36982</v>
      </c>
      <c r="B1119" s="35"/>
      <c r="C1119" s="10" t="s">
        <v>467</v>
      </c>
      <c r="E1119" t="s">
        <v>175</v>
      </c>
      <c r="G1119" s="8" t="s">
        <v>468</v>
      </c>
      <c r="H1119" s="25">
        <f>ROUND(F1119*G1119,2)</f>
        <v>0</v>
      </c>
    </row>
    <row r="1120" spans="1:8" hidden="1" x14ac:dyDescent="0.25"/>
    <row r="1121" spans="1:8" ht="30" hidden="1" x14ac:dyDescent="0.25">
      <c r="C1121" s="6" t="s">
        <v>469</v>
      </c>
      <c r="F1121"/>
    </row>
    <row r="1122" spans="1:8" hidden="1" x14ac:dyDescent="0.25"/>
    <row r="1123" spans="1:8" hidden="1" x14ac:dyDescent="0.25">
      <c r="A1123" s="5">
        <v>37347</v>
      </c>
      <c r="B1123" s="35"/>
      <c r="C1123" s="10" t="s">
        <v>470</v>
      </c>
      <c r="E1123" t="s">
        <v>175</v>
      </c>
      <c r="G1123" s="8" t="s">
        <v>341</v>
      </c>
      <c r="H1123" s="25">
        <f>ROUND(F1123*G1123,2)</f>
        <v>0</v>
      </c>
    </row>
    <row r="1124" spans="1:8" hidden="1" x14ac:dyDescent="0.25"/>
    <row r="1125" spans="1:8" hidden="1" x14ac:dyDescent="0.25">
      <c r="A1125" s="5">
        <v>37712</v>
      </c>
      <c r="B1125" s="35"/>
      <c r="C1125" s="10" t="s">
        <v>471</v>
      </c>
      <c r="E1125" t="s">
        <v>175</v>
      </c>
      <c r="G1125" s="8" t="s">
        <v>337</v>
      </c>
      <c r="H1125" s="25">
        <f>ROUND(F1125*G1125,2)</f>
        <v>0</v>
      </c>
    </row>
    <row r="1126" spans="1:8" hidden="1" x14ac:dyDescent="0.25"/>
    <row r="1127" spans="1:8" hidden="1" x14ac:dyDescent="0.25">
      <c r="A1127" s="5">
        <v>38078</v>
      </c>
      <c r="B1127" s="35"/>
      <c r="C1127" s="10" t="s">
        <v>472</v>
      </c>
      <c r="E1127" t="s">
        <v>175</v>
      </c>
      <c r="G1127" s="8" t="s">
        <v>343</v>
      </c>
      <c r="H1127" s="25">
        <f>ROUND(F1127*G1127,2)</f>
        <v>0</v>
      </c>
    </row>
    <row r="1128" spans="1:8" hidden="1" x14ac:dyDescent="0.25"/>
    <row r="1129" spans="1:8" hidden="1" x14ac:dyDescent="0.25">
      <c r="A1129" s="5">
        <v>38443</v>
      </c>
      <c r="B1129" s="35"/>
      <c r="C1129" s="10" t="s">
        <v>473</v>
      </c>
      <c r="E1129" t="s">
        <v>175</v>
      </c>
      <c r="G1129" s="8" t="s">
        <v>343</v>
      </c>
      <c r="H1129" s="25">
        <f>ROUND(F1129*G1129,2)</f>
        <v>0</v>
      </c>
    </row>
    <row r="1130" spans="1:8" hidden="1" x14ac:dyDescent="0.25"/>
    <row r="1131" spans="1:8" hidden="1" x14ac:dyDescent="0.25">
      <c r="A1131" s="5">
        <v>38808</v>
      </c>
      <c r="B1131" s="35"/>
      <c r="C1131" s="10" t="s">
        <v>474</v>
      </c>
      <c r="E1131" t="s">
        <v>175</v>
      </c>
      <c r="G1131" s="8" t="s">
        <v>343</v>
      </c>
      <c r="H1131" s="25">
        <f>ROUND(F1131*G1131,2)</f>
        <v>0</v>
      </c>
    </row>
    <row r="1132" spans="1:8" hidden="1" x14ac:dyDescent="0.25"/>
    <row r="1133" spans="1:8" hidden="1" x14ac:dyDescent="0.25">
      <c r="C1133" s="6" t="s">
        <v>475</v>
      </c>
      <c r="F1133"/>
    </row>
    <row r="1134" spans="1:8" hidden="1" x14ac:dyDescent="0.25"/>
    <row r="1135" spans="1:8" hidden="1" x14ac:dyDescent="0.25">
      <c r="A1135" s="5">
        <v>39173</v>
      </c>
      <c r="B1135" s="35"/>
      <c r="C1135" s="10" t="s">
        <v>476</v>
      </c>
      <c r="E1135" t="s">
        <v>175</v>
      </c>
      <c r="G1135" s="8" t="s">
        <v>341</v>
      </c>
      <c r="H1135" s="25">
        <f>ROUND(F1135*G1135,2)</f>
        <v>0</v>
      </c>
    </row>
    <row r="1136" spans="1:8" hidden="1" x14ac:dyDescent="0.25"/>
    <row r="1137" spans="1:8" hidden="1" x14ac:dyDescent="0.25">
      <c r="C1137" s="6" t="s">
        <v>477</v>
      </c>
      <c r="F1137"/>
    </row>
    <row r="1138" spans="1:8" hidden="1" x14ac:dyDescent="0.25"/>
    <row r="1139" spans="1:8" hidden="1" x14ac:dyDescent="0.25">
      <c r="A1139" s="5">
        <v>39539</v>
      </c>
      <c r="B1139" s="35"/>
      <c r="C1139" s="10" t="s">
        <v>478</v>
      </c>
      <c r="E1139" t="s">
        <v>175</v>
      </c>
      <c r="G1139" s="8" t="s">
        <v>479</v>
      </c>
      <c r="H1139" s="25">
        <f>ROUND(F1139*G1139,2)</f>
        <v>0</v>
      </c>
    </row>
    <row r="1140" spans="1:8" hidden="1" x14ac:dyDescent="0.25"/>
    <row r="1141" spans="1:8" hidden="1" x14ac:dyDescent="0.25">
      <c r="C1141" s="6" t="s">
        <v>480</v>
      </c>
      <c r="F1141"/>
    </row>
    <row r="1142" spans="1:8" hidden="1" x14ac:dyDescent="0.25"/>
    <row r="1143" spans="1:8" hidden="1" x14ac:dyDescent="0.25">
      <c r="A1143" s="5">
        <v>39904</v>
      </c>
      <c r="B1143" s="35"/>
      <c r="C1143" s="10" t="s">
        <v>481</v>
      </c>
      <c r="E1143" t="s">
        <v>175</v>
      </c>
      <c r="G1143" s="8" t="s">
        <v>482</v>
      </c>
      <c r="H1143" s="25">
        <f>ROUND(F1143*G1143,2)</f>
        <v>0</v>
      </c>
    </row>
    <row r="1144" spans="1:8" hidden="1" x14ac:dyDescent="0.25"/>
    <row r="1145" spans="1:8" hidden="1" x14ac:dyDescent="0.25">
      <c r="C1145" s="6" t="s">
        <v>483</v>
      </c>
      <c r="F1145"/>
    </row>
    <row r="1146" spans="1:8" hidden="1" x14ac:dyDescent="0.25"/>
    <row r="1147" spans="1:8" hidden="1" x14ac:dyDescent="0.25">
      <c r="A1147" s="5">
        <v>40269</v>
      </c>
      <c r="B1147" s="35"/>
      <c r="C1147" s="10" t="s">
        <v>484</v>
      </c>
      <c r="E1147" t="s">
        <v>175</v>
      </c>
      <c r="G1147" s="8" t="s">
        <v>176</v>
      </c>
      <c r="H1147" s="25">
        <f>ROUND(F1147*G1147,2)</f>
        <v>0</v>
      </c>
    </row>
    <row r="1148" spans="1:8" hidden="1" x14ac:dyDescent="0.25"/>
    <row r="1149" spans="1:8" hidden="1" x14ac:dyDescent="0.25">
      <c r="H1149" s="26">
        <f>SUM(H1102:H1148)</f>
        <v>0</v>
      </c>
    </row>
    <row r="1150" spans="1:8" hidden="1" x14ac:dyDescent="0.25"/>
    <row r="1151" spans="1:8" hidden="1" x14ac:dyDescent="0.25"/>
    <row r="1152" spans="1:8" hidden="1" x14ac:dyDescent="0.25"/>
    <row r="1153" hidden="1" x14ac:dyDescent="0.25"/>
  </sheetData>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HUIS VENTER</vt:lpstr>
      <vt:lpstr>'HUIS VENTER'!Print_Area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 Janse van Rensburg</dc:creator>
  <cp:lastModifiedBy>Leon Janse van Rensburg</cp:lastModifiedBy>
  <dcterms:created xsi:type="dcterms:W3CDTF">2024-12-12T07:00:53Z</dcterms:created>
  <dcterms:modified xsi:type="dcterms:W3CDTF">2024-12-12T07:01:18Z</dcterms:modified>
</cp:coreProperties>
</file>