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wald\Desktop\BACKUP\Active Projects\2024\Spekboom\Payments\"/>
    </mc:Choice>
  </mc:AlternateContent>
  <xr:revisionPtr revIDLastSave="0" documentId="13_ncr:1_{FD5283A6-811C-4D8F-984B-B5E32455F313}" xr6:coauthVersionLast="47" xr6:coauthVersionMax="47" xr10:uidLastSave="{00000000-0000-0000-0000-000000000000}"/>
  <bookViews>
    <workbookView xWindow="-120" yWindow="-120" windowWidth="29040" windowHeight="15720" xr2:uid="{89518410-2E53-4E64-80A7-0FDB51D86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M33" i="1"/>
  <c r="M32" i="1"/>
  <c r="L38" i="1"/>
  <c r="L34" i="1"/>
  <c r="L33" i="1"/>
  <c r="H43" i="1"/>
  <c r="M42" i="1"/>
  <c r="L42" i="1"/>
  <c r="H40" i="1"/>
  <c r="L36" i="1"/>
  <c r="L37" i="1"/>
  <c r="H32" i="1"/>
  <c r="H34" i="1" s="1"/>
  <c r="H36" i="1" s="1"/>
  <c r="H31" i="1"/>
  <c r="I14" i="1"/>
  <c r="E13" i="1"/>
  <c r="C30" i="1"/>
  <c r="D30" i="1"/>
  <c r="D14" i="1"/>
  <c r="E6" i="1"/>
  <c r="E7" i="1" s="1"/>
  <c r="E20" i="1"/>
  <c r="E12" i="1"/>
  <c r="L43" i="1" l="1"/>
  <c r="M43" i="1" s="1"/>
  <c r="I20" i="1"/>
  <c r="E14" i="1"/>
  <c r="D6" i="1"/>
  <c r="D7" i="1" s="1"/>
  <c r="D19" i="1"/>
  <c r="D20" i="1" s="1"/>
  <c r="L44" i="1" l="1"/>
  <c r="G39" i="1"/>
  <c r="H39" i="1" s="1"/>
  <c r="H41" i="1" s="1"/>
  <c r="H44" i="1" s="1"/>
</calcChain>
</file>

<file path=xl/sharedStrings.xml><?xml version="1.0" encoding="utf-8"?>
<sst xmlns="http://schemas.openxmlformats.org/spreadsheetml/2006/main" count="49" uniqueCount="33">
  <si>
    <t>(incl VAT)</t>
  </si>
  <si>
    <t>(excl VAT)</t>
  </si>
  <si>
    <t>Spekboom (Villas + Courts)</t>
  </si>
  <si>
    <t>Outstanding</t>
  </si>
  <si>
    <t>Paid</t>
  </si>
  <si>
    <t>Desciption</t>
  </si>
  <si>
    <t>SDP Agreed totals:</t>
  </si>
  <si>
    <t>Paid Total:</t>
  </si>
  <si>
    <r>
      <rPr>
        <b/>
        <sz val="13"/>
        <rFont val="Aptos Narrow"/>
        <family val="2"/>
        <scheme val="minor"/>
      </rPr>
      <t>PHASE 2</t>
    </r>
    <r>
      <rPr>
        <sz val="13"/>
        <rFont val="Aptos Narrow"/>
        <family val="2"/>
        <scheme val="minor"/>
      </rPr>
      <t>:  SDP's x 2</t>
    </r>
  </si>
  <si>
    <r>
      <rPr>
        <b/>
        <sz val="13"/>
        <color theme="1"/>
        <rFont val="Aptos Narrow"/>
        <family val="2"/>
        <scheme val="minor"/>
      </rPr>
      <t>PHASE 1</t>
    </r>
    <r>
      <rPr>
        <sz val="13"/>
        <color theme="1"/>
        <rFont val="Aptos Narrow"/>
        <family val="2"/>
        <scheme val="minor"/>
      </rPr>
      <t>:  RENDERING</t>
    </r>
  </si>
  <si>
    <r>
      <rPr>
        <b/>
        <sz val="13"/>
        <color theme="1"/>
        <rFont val="Aptos Narrow"/>
        <family val="2"/>
        <scheme val="minor"/>
      </rPr>
      <t>PHASE 3</t>
    </r>
    <r>
      <rPr>
        <sz val="13"/>
        <color theme="1"/>
        <rFont val="Aptos Narrow"/>
        <family val="2"/>
        <scheme val="minor"/>
      </rPr>
      <t>:</t>
    </r>
    <r>
      <rPr>
        <b/>
        <sz val="13"/>
        <color theme="1"/>
        <rFont val="Aptos Narrow"/>
        <family val="2"/>
        <scheme val="minor"/>
      </rPr>
      <t xml:space="preserve"> </t>
    </r>
    <r>
      <rPr>
        <sz val="13"/>
        <color theme="1"/>
        <rFont val="Aptos Narrow"/>
        <family val="2"/>
        <scheme val="minor"/>
      </rPr>
      <t xml:space="preserve"> DEPOSIT + MUNICIPAL</t>
    </r>
  </si>
  <si>
    <t>Payment 1 - Deposit</t>
  </si>
  <si>
    <t>Payment 1  - Rendering</t>
  </si>
  <si>
    <t>Payment 2</t>
  </si>
  <si>
    <t>Payment 3</t>
  </si>
  <si>
    <t>Outstanding SDP Fees:</t>
  </si>
  <si>
    <t>Outstanding MS Fees:</t>
  </si>
  <si>
    <t>REIMBURSEMENTS:</t>
  </si>
  <si>
    <t>SDP 1 Submissions</t>
  </si>
  <si>
    <t>SDP 1  - Zoning Certificate</t>
  </si>
  <si>
    <t>SDP 2 - Submissions</t>
  </si>
  <si>
    <t>SDP 2  - Zoning Certificate</t>
  </si>
  <si>
    <t>Totals:</t>
  </si>
  <si>
    <t>SDP's Total</t>
  </si>
  <si>
    <t>Municipal Agreed totals:</t>
  </si>
  <si>
    <t>Outstanding Reim</t>
  </si>
  <si>
    <t>Outstanding Total</t>
  </si>
  <si>
    <t>Short Payment</t>
  </si>
  <si>
    <t>Total:</t>
  </si>
  <si>
    <t>SDP Payments</t>
  </si>
  <si>
    <t>Outstanding Reimbursements</t>
  </si>
  <si>
    <t>(incl. VAT)</t>
  </si>
  <si>
    <t>SDP Future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</si>
</sst>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name val="Aptos Narrow"/>
      <family val="2"/>
      <scheme val="minor"/>
    </font>
    <font>
      <sz val="13"/>
      <name val="Aptos Narrow"/>
      <family val="2"/>
      <scheme val="minor"/>
    </font>
    <font>
      <sz val="13"/>
      <color rgb="FF9C0006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6">
    <xf numFmtId="0" fontId="0" fillId="0" borderId="0" xfId="0"/>
    <xf numFmtId="44" fontId="0" fillId="0" borderId="0" xfId="0" applyNumberFormat="1"/>
    <xf numFmtId="0" fontId="3" fillId="0" borderId="0" xfId="0" applyFont="1"/>
    <xf numFmtId="44" fontId="3" fillId="0" borderId="0" xfId="0" applyNumberFormat="1" applyFont="1"/>
    <xf numFmtId="0" fontId="5" fillId="3" borderId="6" xfId="2" applyFont="1" applyBorder="1"/>
    <xf numFmtId="0" fontId="5" fillId="3" borderId="7" xfId="2" applyFont="1" applyBorder="1"/>
    <xf numFmtId="44" fontId="5" fillId="3" borderId="8" xfId="2" applyNumberFormat="1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44" fontId="6" fillId="0" borderId="8" xfId="0" applyNumberFormat="1" applyFont="1" applyBorder="1"/>
    <xf numFmtId="44" fontId="0" fillId="0" borderId="19" xfId="0" applyNumberFormat="1" applyBorder="1"/>
    <xf numFmtId="44" fontId="3" fillId="0" borderId="13" xfId="0" applyNumberFormat="1" applyFont="1" applyBorder="1"/>
    <xf numFmtId="44" fontId="3" fillId="0" borderId="19" xfId="0" applyNumberFormat="1" applyFont="1" applyBorder="1"/>
    <xf numFmtId="0" fontId="0" fillId="5" borderId="13" xfId="0" applyFill="1" applyBorder="1" applyAlignment="1">
      <alignment horizontal="center"/>
    </xf>
    <xf numFmtId="0" fontId="4" fillId="0" borderId="24" xfId="1" applyFont="1" applyFill="1" applyBorder="1"/>
    <xf numFmtId="0" fontId="4" fillId="4" borderId="17" xfId="1" applyFont="1" applyFill="1" applyBorder="1"/>
    <xf numFmtId="0" fontId="4" fillId="4" borderId="18" xfId="1" applyFont="1" applyFill="1" applyBorder="1"/>
    <xf numFmtId="44" fontId="4" fillId="4" borderId="9" xfId="1" applyNumberFormat="1" applyFont="1" applyFill="1" applyBorder="1"/>
    <xf numFmtId="44" fontId="4" fillId="4" borderId="23" xfId="1" applyNumberFormat="1" applyFont="1" applyFill="1" applyBorder="1"/>
    <xf numFmtId="44" fontId="4" fillId="4" borderId="19" xfId="1" applyNumberFormat="1" applyFont="1" applyFill="1" applyBorder="1"/>
    <xf numFmtId="0" fontId="0" fillId="5" borderId="15" xfId="0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44" fontId="0" fillId="0" borderId="17" xfId="0" applyNumberFormat="1" applyBorder="1"/>
    <xf numFmtId="0" fontId="6" fillId="5" borderId="24" xfId="0" applyFont="1" applyFill="1" applyBorder="1"/>
    <xf numFmtId="0" fontId="0" fillId="5" borderId="25" xfId="0" applyFill="1" applyBorder="1"/>
    <xf numFmtId="0" fontId="0" fillId="5" borderId="23" xfId="0" applyFill="1" applyBorder="1"/>
    <xf numFmtId="0" fontId="4" fillId="5" borderId="24" xfId="0" applyFont="1" applyFill="1" applyBorder="1" applyAlignment="1">
      <alignment horizontal="left"/>
    </xf>
    <xf numFmtId="0" fontId="3" fillId="5" borderId="25" xfId="0" applyFont="1" applyFill="1" applyBorder="1" applyAlignment="1">
      <alignment horizontal="left"/>
    </xf>
    <xf numFmtId="0" fontId="3" fillId="5" borderId="23" xfId="0" applyFont="1" applyFill="1" applyBorder="1" applyAlignment="1">
      <alignment horizontal="left"/>
    </xf>
    <xf numFmtId="0" fontId="3" fillId="5" borderId="16" xfId="0" applyFont="1" applyFill="1" applyBorder="1" applyAlignment="1">
      <alignment horizontal="center"/>
    </xf>
    <xf numFmtId="44" fontId="3" fillId="0" borderId="12" xfId="0" applyNumberFormat="1" applyFont="1" applyBorder="1"/>
    <xf numFmtId="44" fontId="3" fillId="0" borderId="17" xfId="0" applyNumberFormat="1" applyFont="1" applyBorder="1"/>
    <xf numFmtId="0" fontId="0" fillId="5" borderId="12" xfId="0" applyFill="1" applyBorder="1" applyAlignment="1">
      <alignment horizontal="center"/>
    </xf>
    <xf numFmtId="0" fontId="6" fillId="5" borderId="24" xfId="0" applyFont="1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8" fillId="5" borderId="24" xfId="0" applyFont="1" applyFill="1" applyBorder="1"/>
    <xf numFmtId="0" fontId="0" fillId="5" borderId="21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/>
    </xf>
    <xf numFmtId="44" fontId="0" fillId="0" borderId="27" xfId="0" applyNumberFormat="1" applyBorder="1"/>
    <xf numFmtId="44" fontId="0" fillId="0" borderId="28" xfId="0" applyNumberFormat="1" applyBorder="1"/>
    <xf numFmtId="44" fontId="0" fillId="0" borderId="22" xfId="0" applyNumberFormat="1" applyBorder="1"/>
    <xf numFmtId="0" fontId="4" fillId="0" borderId="25" xfId="1" applyFont="1" applyFill="1" applyBorder="1"/>
    <xf numFmtId="44" fontId="5" fillId="3" borderId="9" xfId="2" applyNumberFormat="1" applyFont="1" applyBorder="1"/>
    <xf numFmtId="44" fontId="0" fillId="0" borderId="16" xfId="0" applyNumberFormat="1" applyBorder="1" applyAlignment="1">
      <alignment horizontal="center"/>
    </xf>
    <xf numFmtId="44" fontId="0" fillId="0" borderId="14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44" fontId="4" fillId="4" borderId="24" xfId="1" applyNumberFormat="1" applyFont="1" applyFill="1" applyBorder="1" applyAlignment="1">
      <alignment horizontal="center"/>
    </xf>
    <xf numFmtId="44" fontId="4" fillId="4" borderId="23" xfId="1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5" borderId="2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0" fillId="5" borderId="16" xfId="0" applyFill="1" applyBorder="1" applyAlignment="1">
      <alignment horizontal="left" vertical="center"/>
    </xf>
    <xf numFmtId="0" fontId="0" fillId="5" borderId="20" xfId="0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3" fillId="5" borderId="16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4" fontId="0" fillId="0" borderId="1" xfId="0" applyNumberFormat="1" applyBorder="1"/>
    <xf numFmtId="44" fontId="0" fillId="0" borderId="29" xfId="0" applyNumberFormat="1" applyBorder="1"/>
    <xf numFmtId="0" fontId="0" fillId="0" borderId="2" xfId="0" applyBorder="1"/>
    <xf numFmtId="44" fontId="0" fillId="0" borderId="30" xfId="0" applyNumberFormat="1" applyBorder="1"/>
    <xf numFmtId="0" fontId="0" fillId="0" borderId="30" xfId="0" applyBorder="1"/>
    <xf numFmtId="0" fontId="0" fillId="0" borderId="3" xfId="0" applyBorder="1"/>
    <xf numFmtId="44" fontId="0" fillId="0" borderId="31" xfId="0" applyNumberFormat="1" applyBorder="1"/>
    <xf numFmtId="0" fontId="0" fillId="0" borderId="1" xfId="0" applyBorder="1"/>
    <xf numFmtId="0" fontId="0" fillId="0" borderId="31" xfId="0" applyBorder="1"/>
    <xf numFmtId="0" fontId="0" fillId="0" borderId="29" xfId="0" applyBorder="1"/>
    <xf numFmtId="0" fontId="0" fillId="0" borderId="6" xfId="0" applyBorder="1"/>
    <xf numFmtId="44" fontId="0" fillId="0" borderId="8" xfId="0" applyNumberFormat="1" applyBorder="1"/>
    <xf numFmtId="0" fontId="0" fillId="0" borderId="0" xfId="0" applyAlignment="1">
      <alignment horizontal="center"/>
    </xf>
    <xf numFmtId="0" fontId="0" fillId="0" borderId="8" xfId="0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A4F3-74A4-44A8-9835-604B283F768C}">
  <dimension ref="A1:N51"/>
  <sheetViews>
    <sheetView tabSelected="1" topLeftCell="A14" workbookViewId="0">
      <selection activeCell="I50" sqref="I50"/>
    </sheetView>
  </sheetViews>
  <sheetFormatPr defaultRowHeight="15" x14ac:dyDescent="0.25"/>
  <cols>
    <col min="1" max="1" width="23.42578125" customWidth="1"/>
    <col min="2" max="2" width="17" customWidth="1"/>
    <col min="3" max="3" width="19.42578125" customWidth="1"/>
    <col min="4" max="4" width="15.42578125" customWidth="1"/>
    <col min="5" max="5" width="17.5703125" bestFit="1" customWidth="1"/>
    <col min="7" max="7" width="17.5703125" customWidth="1"/>
    <col min="8" max="8" width="16.140625" customWidth="1"/>
    <col min="9" max="9" width="15.42578125" bestFit="1" customWidth="1"/>
    <col min="10" max="10" width="12.5703125" bestFit="1" customWidth="1"/>
    <col min="11" max="11" width="27.7109375" bestFit="1" customWidth="1"/>
    <col min="12" max="12" width="14.140625" customWidth="1"/>
    <col min="13" max="13" width="12.5703125" bestFit="1" customWidth="1"/>
    <col min="14" max="14" width="10.5703125" bestFit="1" customWidth="1"/>
  </cols>
  <sheetData>
    <row r="1" spans="1:14" ht="20.25" customHeight="1" thickBot="1" x14ac:dyDescent="0.3">
      <c r="A1" s="71" t="s">
        <v>2</v>
      </c>
      <c r="B1" s="72"/>
      <c r="C1" s="72"/>
      <c r="D1" s="72"/>
      <c r="E1" s="73"/>
    </row>
    <row r="2" spans="1:14" ht="15.75" thickBot="1" x14ac:dyDescent="0.3"/>
    <row r="3" spans="1:14" ht="18" thickBot="1" x14ac:dyDescent="0.35">
      <c r="A3" s="34" t="s">
        <v>9</v>
      </c>
      <c r="B3" s="35"/>
      <c r="C3" s="35"/>
      <c r="D3" s="35"/>
      <c r="E3" s="36"/>
    </row>
    <row r="4" spans="1:14" x14ac:dyDescent="0.25">
      <c r="A4" s="67" t="s">
        <v>5</v>
      </c>
      <c r="B4" s="60"/>
      <c r="C4" s="60"/>
      <c r="D4" s="74" t="s">
        <v>4</v>
      </c>
      <c r="E4" s="75"/>
    </row>
    <row r="5" spans="1:14" x14ac:dyDescent="0.25">
      <c r="A5" s="68"/>
      <c r="B5" s="62"/>
      <c r="C5" s="62"/>
      <c r="D5" s="33" t="s">
        <v>0</v>
      </c>
      <c r="E5" s="13" t="s">
        <v>1</v>
      </c>
    </row>
    <row r="6" spans="1:14" ht="15.75" thickBot="1" x14ac:dyDescent="0.3">
      <c r="A6" s="69" t="s">
        <v>12</v>
      </c>
      <c r="B6" s="70"/>
      <c r="C6" s="70"/>
      <c r="D6" s="23">
        <f>(E6*0.15) + E6</f>
        <v>47929.24</v>
      </c>
      <c r="E6" s="10">
        <f>41677.6</f>
        <v>41677.599999999999</v>
      </c>
    </row>
    <row r="7" spans="1:14" ht="18" thickBot="1" x14ac:dyDescent="0.35">
      <c r="A7" s="15" t="s">
        <v>7</v>
      </c>
      <c r="B7" s="16"/>
      <c r="C7" s="16"/>
      <c r="D7" s="17">
        <f>SUM(D6)</f>
        <v>47929.24</v>
      </c>
      <c r="E7" s="18">
        <f>SUM(E6)</f>
        <v>41677.599999999999</v>
      </c>
    </row>
    <row r="8" spans="1:14" ht="15.75" thickBot="1" x14ac:dyDescent="0.3">
      <c r="A8" s="2"/>
      <c r="B8" s="2"/>
      <c r="C8" s="2"/>
      <c r="D8" s="3"/>
      <c r="E8" s="3"/>
    </row>
    <row r="9" spans="1:14" ht="18" thickBot="1" x14ac:dyDescent="0.35">
      <c r="A9" s="27" t="s">
        <v>8</v>
      </c>
      <c r="B9" s="28"/>
      <c r="C9" s="28"/>
      <c r="D9" s="28"/>
      <c r="E9" s="29"/>
    </row>
    <row r="10" spans="1:14" x14ac:dyDescent="0.25">
      <c r="A10" s="76" t="s">
        <v>5</v>
      </c>
      <c r="B10" s="77"/>
      <c r="C10" s="77"/>
      <c r="D10" s="78" t="s">
        <v>4</v>
      </c>
      <c r="E10" s="79"/>
    </row>
    <row r="11" spans="1:14" x14ac:dyDescent="0.25">
      <c r="A11" s="76"/>
      <c r="B11" s="77"/>
      <c r="C11" s="77"/>
      <c r="D11" s="30" t="s">
        <v>0</v>
      </c>
      <c r="E11" s="21" t="s">
        <v>1</v>
      </c>
    </row>
    <row r="12" spans="1:14" x14ac:dyDescent="0.25">
      <c r="A12" s="80" t="s">
        <v>13</v>
      </c>
      <c r="B12" s="81"/>
      <c r="C12" s="81"/>
      <c r="D12" s="31">
        <v>100000</v>
      </c>
      <c r="E12" s="11">
        <f>D12/1.15</f>
        <v>86956.521739130447</v>
      </c>
      <c r="N12" s="1"/>
    </row>
    <row r="13" spans="1:14" ht="18" thickBot="1" x14ac:dyDescent="0.35">
      <c r="A13" s="65" t="s">
        <v>14</v>
      </c>
      <c r="B13" s="66"/>
      <c r="C13" s="66"/>
      <c r="D13" s="32">
        <v>50000</v>
      </c>
      <c r="E13" s="12">
        <f>(D13/1.15)</f>
        <v>43478.260869565223</v>
      </c>
      <c r="G13" s="7" t="s">
        <v>6</v>
      </c>
      <c r="H13" s="8"/>
      <c r="I13" s="9">
        <v>261386.4</v>
      </c>
    </row>
    <row r="14" spans="1:14" ht="18" thickBot="1" x14ac:dyDescent="0.35">
      <c r="A14" s="15" t="s">
        <v>7</v>
      </c>
      <c r="B14" s="16"/>
      <c r="C14" s="16"/>
      <c r="D14" s="17">
        <f>SUM(D12:D13)</f>
        <v>150000</v>
      </c>
      <c r="E14" s="19">
        <f>SUM(E12:E13)</f>
        <v>130434.78260869568</v>
      </c>
      <c r="G14" s="4" t="s">
        <v>15</v>
      </c>
      <c r="H14" s="5"/>
      <c r="I14" s="6">
        <f>I13-E14+C30</f>
        <v>133528.61739130432</v>
      </c>
    </row>
    <row r="15" spans="1:14" ht="15.75" thickBot="1" x14ac:dyDescent="0.3"/>
    <row r="16" spans="1:14" ht="18" thickBot="1" x14ac:dyDescent="0.35">
      <c r="A16" s="24" t="s">
        <v>10</v>
      </c>
      <c r="B16" s="25"/>
      <c r="C16" s="25"/>
      <c r="D16" s="25"/>
      <c r="E16" s="26"/>
    </row>
    <row r="17" spans="1:13" x14ac:dyDescent="0.25">
      <c r="A17" s="67" t="s">
        <v>5</v>
      </c>
      <c r="B17" s="60"/>
      <c r="C17" s="60"/>
      <c r="D17" s="74" t="s">
        <v>4</v>
      </c>
      <c r="E17" s="75"/>
    </row>
    <row r="18" spans="1:13" x14ac:dyDescent="0.25">
      <c r="A18" s="68"/>
      <c r="B18" s="62"/>
      <c r="C18" s="62"/>
      <c r="D18" s="22" t="s">
        <v>0</v>
      </c>
      <c r="E18" s="20" t="s">
        <v>1</v>
      </c>
    </row>
    <row r="19" spans="1:13" ht="18" thickBot="1" x14ac:dyDescent="0.35">
      <c r="A19" s="69" t="s">
        <v>11</v>
      </c>
      <c r="B19" s="70"/>
      <c r="C19" s="70"/>
      <c r="D19" s="23">
        <f>(E19*0.15) + E19</f>
        <v>34500</v>
      </c>
      <c r="E19" s="10">
        <v>30000</v>
      </c>
      <c r="G19" s="7" t="s">
        <v>24</v>
      </c>
      <c r="H19" s="8"/>
      <c r="I19" s="9">
        <v>231625.64</v>
      </c>
    </row>
    <row r="20" spans="1:13" ht="18" thickBot="1" x14ac:dyDescent="0.35">
      <c r="A20" s="15" t="s">
        <v>7</v>
      </c>
      <c r="B20" s="16"/>
      <c r="C20" s="16"/>
      <c r="D20" s="17">
        <f>SUM(D19)</f>
        <v>34500</v>
      </c>
      <c r="E20" s="18">
        <f>SUM(E19)</f>
        <v>30000</v>
      </c>
      <c r="G20" s="4" t="s">
        <v>16</v>
      </c>
      <c r="H20" s="5"/>
      <c r="I20" s="6">
        <f>I19-E20</f>
        <v>201625.64</v>
      </c>
    </row>
    <row r="21" spans="1:13" ht="15.75" thickBot="1" x14ac:dyDescent="0.3"/>
    <row r="22" spans="1:13" ht="18" thickBot="1" x14ac:dyDescent="0.35">
      <c r="A22" s="37" t="s">
        <v>17</v>
      </c>
      <c r="B22" s="25"/>
      <c r="C22" s="25"/>
      <c r="D22" s="25"/>
      <c r="E22" s="26"/>
    </row>
    <row r="23" spans="1:13" x14ac:dyDescent="0.25">
      <c r="A23" s="59" t="s">
        <v>5</v>
      </c>
      <c r="B23" s="60"/>
      <c r="C23" s="38" t="s">
        <v>3</v>
      </c>
      <c r="D23" s="51" t="s">
        <v>4</v>
      </c>
      <c r="E23" s="52"/>
    </row>
    <row r="24" spans="1:13" x14ac:dyDescent="0.25">
      <c r="A24" s="61"/>
      <c r="B24" s="62"/>
      <c r="C24" s="39" t="s">
        <v>0</v>
      </c>
      <c r="D24" s="63" t="s">
        <v>0</v>
      </c>
      <c r="E24" s="64"/>
    </row>
    <row r="25" spans="1:13" x14ac:dyDescent="0.25">
      <c r="A25" s="53" t="s">
        <v>18</v>
      </c>
      <c r="B25" s="54"/>
      <c r="C25" s="40"/>
      <c r="D25" s="45">
        <v>1907</v>
      </c>
      <c r="E25" s="46"/>
    </row>
    <row r="26" spans="1:13" x14ac:dyDescent="0.25">
      <c r="A26" s="55" t="s">
        <v>19</v>
      </c>
      <c r="B26" s="56"/>
      <c r="C26" s="41">
        <v>335</v>
      </c>
      <c r="D26" s="45">
        <v>0</v>
      </c>
      <c r="E26" s="46"/>
    </row>
    <row r="27" spans="1:13" x14ac:dyDescent="0.25">
      <c r="A27" s="55" t="s">
        <v>20</v>
      </c>
      <c r="B27" s="56"/>
      <c r="C27" s="41">
        <v>1907</v>
      </c>
      <c r="D27" s="45">
        <v>0</v>
      </c>
      <c r="E27" s="46"/>
    </row>
    <row r="28" spans="1:13" ht="15.75" thickBot="1" x14ac:dyDescent="0.3">
      <c r="A28" s="57" t="s">
        <v>21</v>
      </c>
      <c r="B28" s="58"/>
      <c r="C28" s="42">
        <v>335</v>
      </c>
      <c r="D28" s="47">
        <v>0</v>
      </c>
      <c r="E28" s="48"/>
      <c r="G28" s="1"/>
      <c r="K28" s="1"/>
      <c r="M28" s="1"/>
    </row>
    <row r="29" spans="1:13" ht="15.75" thickBot="1" x14ac:dyDescent="0.3"/>
    <row r="30" spans="1:13" ht="18" thickBot="1" x14ac:dyDescent="0.35">
      <c r="A30" s="14" t="s">
        <v>22</v>
      </c>
      <c r="B30" s="43"/>
      <c r="C30" s="44">
        <f>SUM(C25:C28)</f>
        <v>2577</v>
      </c>
      <c r="D30" s="49">
        <f>SUM(D25:E28)</f>
        <v>1907</v>
      </c>
      <c r="E30" s="50"/>
      <c r="M30" s="1"/>
    </row>
    <row r="31" spans="1:13" x14ac:dyDescent="0.25">
      <c r="G31" s="89"/>
      <c r="H31" s="83">
        <f>I13/2</f>
        <v>130693.2</v>
      </c>
      <c r="K31" s="89" t="s">
        <v>29</v>
      </c>
      <c r="L31" s="91"/>
      <c r="M31" s="94" t="s">
        <v>31</v>
      </c>
    </row>
    <row r="32" spans="1:13" x14ac:dyDescent="0.25">
      <c r="G32" s="84"/>
      <c r="H32" s="85">
        <f>H31-E12</f>
        <v>43736.67826086955</v>
      </c>
      <c r="K32" s="89">
        <v>1</v>
      </c>
      <c r="L32" s="83">
        <v>86956.52</v>
      </c>
      <c r="M32" s="1">
        <f>L32*1.15</f>
        <v>99999.997999999992</v>
      </c>
    </row>
    <row r="33" spans="3:13" x14ac:dyDescent="0.25">
      <c r="G33" s="84"/>
      <c r="H33" s="86">
        <v>1907</v>
      </c>
      <c r="K33" s="87">
        <v>2</v>
      </c>
      <c r="L33" s="88">
        <f>41571.26+D25</f>
        <v>43478.26</v>
      </c>
      <c r="M33" s="1">
        <f>L33*1.15</f>
        <v>49999.998999999996</v>
      </c>
    </row>
    <row r="34" spans="3:13" x14ac:dyDescent="0.25">
      <c r="G34" s="84"/>
      <c r="H34" s="85">
        <f>SUM(H32:H33)</f>
        <v>45643.67826086955</v>
      </c>
      <c r="K34" s="92" t="s">
        <v>28</v>
      </c>
      <c r="L34" s="93">
        <f>SUM(L32+L33)</f>
        <v>130434.78</v>
      </c>
      <c r="M34" s="1">
        <f>L34*1.15</f>
        <v>149999.99699999997</v>
      </c>
    </row>
    <row r="35" spans="3:13" x14ac:dyDescent="0.25">
      <c r="G35" s="87"/>
      <c r="H35" s="90"/>
    </row>
    <row r="36" spans="3:13" x14ac:dyDescent="0.25">
      <c r="G36" t="s">
        <v>27</v>
      </c>
      <c r="H36" s="1">
        <f>H34-E13</f>
        <v>2165.4173913043269</v>
      </c>
      <c r="K36" s="92" t="s">
        <v>23</v>
      </c>
      <c r="L36" s="93">
        <f>I13</f>
        <v>261386.4</v>
      </c>
      <c r="M36" s="1"/>
    </row>
    <row r="37" spans="3:13" x14ac:dyDescent="0.25">
      <c r="K37" s="92" t="s">
        <v>30</v>
      </c>
      <c r="L37" s="93">
        <f>SUM(C30)</f>
        <v>2577</v>
      </c>
      <c r="M37" s="1"/>
    </row>
    <row r="38" spans="3:13" x14ac:dyDescent="0.25">
      <c r="K38" s="92" t="s">
        <v>26</v>
      </c>
      <c r="L38" s="93">
        <f>SUM(L36:L37) - SUM(L34)</f>
        <v>133528.62000000002</v>
      </c>
      <c r="M38" s="1"/>
    </row>
    <row r="39" spans="3:13" x14ac:dyDescent="0.25">
      <c r="E39" s="1"/>
      <c r="G39" s="82">
        <f>L43-C30</f>
        <v>43995.10000000002</v>
      </c>
      <c r="H39" s="83">
        <f>L42+G39</f>
        <v>130951.62000000002</v>
      </c>
    </row>
    <row r="40" spans="3:13" x14ac:dyDescent="0.25">
      <c r="G40" s="84"/>
      <c r="H40" s="85">
        <f>SUM(L32:L33)</f>
        <v>130434.78</v>
      </c>
    </row>
    <row r="41" spans="3:13" x14ac:dyDescent="0.25">
      <c r="F41" s="1"/>
      <c r="G41" s="84"/>
      <c r="H41" s="85">
        <f>SUM(H39:H40)</f>
        <v>261386.40000000002</v>
      </c>
      <c r="K41" s="92" t="s">
        <v>32</v>
      </c>
      <c r="L41" s="95"/>
    </row>
    <row r="42" spans="3:13" x14ac:dyDescent="0.25">
      <c r="G42" s="84"/>
      <c r="H42" s="86"/>
      <c r="K42" s="89">
        <v>3</v>
      </c>
      <c r="L42" s="83">
        <f>86956.52</f>
        <v>86956.52</v>
      </c>
      <c r="M42" s="1">
        <f>L42*1.15</f>
        <v>99999.997999999992</v>
      </c>
    </row>
    <row r="43" spans="3:13" x14ac:dyDescent="0.25">
      <c r="G43" s="84" t="s">
        <v>25</v>
      </c>
      <c r="H43" s="85">
        <f>C30</f>
        <v>2577</v>
      </c>
      <c r="K43" s="87">
        <v>4</v>
      </c>
      <c r="L43" s="88">
        <f>L38-L42</f>
        <v>46572.10000000002</v>
      </c>
      <c r="M43" s="1">
        <f>L43*1.15</f>
        <v>53557.915000000023</v>
      </c>
    </row>
    <row r="44" spans="3:13" x14ac:dyDescent="0.25">
      <c r="G44" s="87" t="s">
        <v>28</v>
      </c>
      <c r="H44" s="88">
        <f>SUM(H41:H43)</f>
        <v>263963.40000000002</v>
      </c>
      <c r="K44" s="92" t="s">
        <v>28</v>
      </c>
      <c r="L44" s="93">
        <f>SUM(L32+L33+L42+L43)</f>
        <v>263963.40000000002</v>
      </c>
      <c r="M44" s="1"/>
    </row>
    <row r="47" spans="3:13" x14ac:dyDescent="0.25">
      <c r="C47" s="1"/>
    </row>
    <row r="51" spans="3:3" x14ac:dyDescent="0.25">
      <c r="C51" s="1"/>
    </row>
  </sheetData>
  <mergeCells count="23">
    <mergeCell ref="A13:C13"/>
    <mergeCell ref="A17:C18"/>
    <mergeCell ref="A19:C19"/>
    <mergeCell ref="A1:E1"/>
    <mergeCell ref="D17:E17"/>
    <mergeCell ref="A6:C6"/>
    <mergeCell ref="A4:C5"/>
    <mergeCell ref="A10:C11"/>
    <mergeCell ref="D4:E4"/>
    <mergeCell ref="D10:E10"/>
    <mergeCell ref="A12:C12"/>
    <mergeCell ref="A25:B25"/>
    <mergeCell ref="A26:B26"/>
    <mergeCell ref="A27:B27"/>
    <mergeCell ref="A28:B28"/>
    <mergeCell ref="A23:B24"/>
    <mergeCell ref="D27:E27"/>
    <mergeCell ref="D28:E28"/>
    <mergeCell ref="D25:E25"/>
    <mergeCell ref="D30:E30"/>
    <mergeCell ref="D23:E23"/>
    <mergeCell ref="D26:E26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2024-07-26T11:02:11Z</dcterms:created>
  <dcterms:modified xsi:type="dcterms:W3CDTF">2024-08-08T13:21:22Z</dcterms:modified>
</cp:coreProperties>
</file>