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Z:\4.  Company\- QUOTES\2025\Kevin Mclaughlen\The Longway Development\"/>
    </mc:Choice>
  </mc:AlternateContent>
  <xr:revisionPtr revIDLastSave="0" documentId="13_ncr:1_{E81C3B5B-D347-4EF6-A930-890B3F99E01C}" xr6:coauthVersionLast="47" xr6:coauthVersionMax="47" xr10:uidLastSave="{00000000-0000-0000-0000-000000000000}"/>
  <bookViews>
    <workbookView xWindow="-120" yWindow="-120" windowWidth="29040" windowHeight="15840" activeTab="1" xr2:uid="{260A762B-E942-4A40-AAE5-7E980C9B525F}"/>
  </bookViews>
  <sheets>
    <sheet name="Employees" sheetId="1" r:id="rId1"/>
    <sheet name="Project Fees" sheetId="2" r:id="rId2"/>
    <sheet name="Project Fees Allocation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O196" i="2" l="1"/>
  <c r="O197" i="2"/>
  <c r="P199" i="2"/>
  <c r="O204" i="2"/>
  <c r="O203" i="2"/>
  <c r="P197" i="2"/>
  <c r="P196" i="2"/>
  <c r="H128" i="2"/>
  <c r="H127" i="2"/>
  <c r="P190" i="2"/>
  <c r="P191" i="2"/>
  <c r="P192" i="2"/>
  <c r="P193" i="2"/>
  <c r="P194" i="2"/>
  <c r="P195" i="2"/>
  <c r="P189" i="2"/>
  <c r="P188" i="2"/>
  <c r="L69" i="2"/>
  <c r="O69" i="2" s="1"/>
  <c r="L68" i="2"/>
  <c r="O68" i="2" s="1"/>
  <c r="L67" i="2"/>
  <c r="L66" i="2"/>
  <c r="M145" i="2"/>
  <c r="L91" i="2"/>
  <c r="O91" i="2" s="1"/>
  <c r="L90" i="2"/>
  <c r="O90" i="2" s="1"/>
  <c r="L89" i="2"/>
  <c r="O89" i="2" s="1"/>
  <c r="L88" i="2"/>
  <c r="O88" i="2" s="1"/>
  <c r="L87" i="2"/>
  <c r="O87" i="2" s="1"/>
  <c r="L86" i="2"/>
  <c r="O86" i="2" s="1"/>
  <c r="L85" i="2"/>
  <c r="O85" i="2" s="1"/>
  <c r="L84" i="2"/>
  <c r="O84" i="2" s="1"/>
  <c r="L83" i="2"/>
  <c r="O83" i="2" s="1"/>
  <c r="L82" i="2"/>
  <c r="O82" i="2" s="1"/>
  <c r="L81" i="2"/>
  <c r="L106" i="2" s="1"/>
  <c r="O106" i="2" s="1"/>
  <c r="L80" i="2"/>
  <c r="O80" i="2" s="1"/>
  <c r="L79" i="2"/>
  <c r="O79" i="2" s="1"/>
  <c r="L78" i="2"/>
  <c r="L103" i="2" s="1"/>
  <c r="O103" i="2" s="1"/>
  <c r="L77" i="2"/>
  <c r="L102" i="2" s="1"/>
  <c r="L76" i="2"/>
  <c r="L101" i="2" s="1"/>
  <c r="L75" i="2"/>
  <c r="L100" i="2" s="1"/>
  <c r="L74" i="2"/>
  <c r="O74" i="2" s="1"/>
  <c r="L73" i="2"/>
  <c r="L98" i="2" s="1"/>
  <c r="L72" i="2"/>
  <c r="O72" i="2" s="1"/>
  <c r="J97" i="2"/>
  <c r="I149" i="2" s="1"/>
  <c r="L149" i="2" s="1"/>
  <c r="N149" i="2" s="1"/>
  <c r="O149" i="2" s="1"/>
  <c r="J98" i="2"/>
  <c r="I150" i="2" s="1"/>
  <c r="L150" i="2" s="1"/>
  <c r="N150" i="2" s="1"/>
  <c r="M48" i="2"/>
  <c r="U48" i="2" s="1"/>
  <c r="N25" i="2"/>
  <c r="T48" i="2" s="1"/>
  <c r="M25" i="2"/>
  <c r="S48" i="2" s="1"/>
  <c r="O130" i="2"/>
  <c r="O131" i="2"/>
  <c r="O132" i="2"/>
  <c r="O133" i="2"/>
  <c r="O134" i="2"/>
  <c r="O135" i="2"/>
  <c r="O136" i="2"/>
  <c r="O137" i="2"/>
  <c r="O138" i="2"/>
  <c r="O139" i="2"/>
  <c r="O140" i="2"/>
  <c r="N130" i="2"/>
  <c r="N131" i="2"/>
  <c r="N132" i="2"/>
  <c r="N133" i="2"/>
  <c r="N134" i="2"/>
  <c r="N135" i="2"/>
  <c r="N136" i="2"/>
  <c r="N137" i="2"/>
  <c r="N138" i="2"/>
  <c r="N139" i="2"/>
  <c r="N140" i="2"/>
  <c r="J131" i="2"/>
  <c r="J132" i="2"/>
  <c r="J133" i="2"/>
  <c r="J134" i="2"/>
  <c r="J135" i="2"/>
  <c r="J136" i="2"/>
  <c r="J137" i="2"/>
  <c r="J138" i="2"/>
  <c r="J139" i="2"/>
  <c r="J140" i="2"/>
  <c r="J130" i="2"/>
  <c r="I131" i="2"/>
  <c r="I132" i="2"/>
  <c r="K132" i="2" s="1"/>
  <c r="I133" i="2"/>
  <c r="I134" i="2"/>
  <c r="I135" i="2"/>
  <c r="I136" i="2"/>
  <c r="I137" i="2"/>
  <c r="I138" i="2"/>
  <c r="I139" i="2"/>
  <c r="I140" i="2"/>
  <c r="I130" i="2"/>
  <c r="I129" i="2"/>
  <c r="N106" i="2"/>
  <c r="N107" i="2"/>
  <c r="N108" i="2"/>
  <c r="N109" i="2"/>
  <c r="N110" i="2"/>
  <c r="N111" i="2"/>
  <c r="N112" i="2"/>
  <c r="N113" i="2"/>
  <c r="N114" i="2"/>
  <c r="N115" i="2"/>
  <c r="N116" i="2"/>
  <c r="J107" i="2"/>
  <c r="I159" i="2" s="1"/>
  <c r="L159" i="2" s="1"/>
  <c r="J108" i="2"/>
  <c r="I160" i="2" s="1"/>
  <c r="L160" i="2" s="1"/>
  <c r="J109" i="2"/>
  <c r="I161" i="2" s="1"/>
  <c r="L161" i="2" s="1"/>
  <c r="J110" i="2"/>
  <c r="I162" i="2" s="1"/>
  <c r="L162" i="2" s="1"/>
  <c r="J111" i="2"/>
  <c r="I163" i="2" s="1"/>
  <c r="L163" i="2" s="1"/>
  <c r="J112" i="2"/>
  <c r="I164" i="2" s="1"/>
  <c r="L164" i="2" s="1"/>
  <c r="J113" i="2"/>
  <c r="I165" i="2" s="1"/>
  <c r="L165" i="2" s="1"/>
  <c r="J114" i="2"/>
  <c r="I166" i="2" s="1"/>
  <c r="L166" i="2" s="1"/>
  <c r="J115" i="2"/>
  <c r="I167" i="2" s="1"/>
  <c r="L167" i="2" s="1"/>
  <c r="J116" i="2"/>
  <c r="I168" i="2" s="1"/>
  <c r="L168" i="2" s="1"/>
  <c r="J106" i="2"/>
  <c r="I158" i="2" s="1"/>
  <c r="L158" i="2" s="1"/>
  <c r="N158" i="2" s="1"/>
  <c r="O158" i="2" s="1"/>
  <c r="O81" i="2"/>
  <c r="N80" i="2"/>
  <c r="N81" i="2"/>
  <c r="N82" i="2"/>
  <c r="N83" i="2"/>
  <c r="N84" i="2"/>
  <c r="N85" i="2"/>
  <c r="N86" i="2"/>
  <c r="N87" i="2"/>
  <c r="N88" i="2"/>
  <c r="N89" i="2"/>
  <c r="N90" i="2"/>
  <c r="N91" i="2"/>
  <c r="K93" i="2"/>
  <c r="J81" i="2"/>
  <c r="J82" i="2"/>
  <c r="J83" i="2"/>
  <c r="J84" i="2"/>
  <c r="J85" i="2"/>
  <c r="J86" i="2"/>
  <c r="J87" i="2"/>
  <c r="J88" i="2"/>
  <c r="J89" i="2"/>
  <c r="J90" i="2"/>
  <c r="J91" i="2"/>
  <c r="J80" i="2"/>
  <c r="I81" i="2"/>
  <c r="I82" i="2"/>
  <c r="I83" i="2"/>
  <c r="I84" i="2"/>
  <c r="I85" i="2"/>
  <c r="I86" i="2"/>
  <c r="I87" i="2"/>
  <c r="I88" i="2"/>
  <c r="I89" i="2"/>
  <c r="I90" i="2"/>
  <c r="I91" i="2"/>
  <c r="I80" i="2"/>
  <c r="P23" i="2"/>
  <c r="P22" i="2"/>
  <c r="P21" i="2"/>
  <c r="P20" i="2"/>
  <c r="P19" i="2"/>
  <c r="P18" i="2"/>
  <c r="P17" i="2"/>
  <c r="P16" i="2"/>
  <c r="P15" i="2"/>
  <c r="P14" i="2"/>
  <c r="P13" i="2"/>
  <c r="H151" i="2"/>
  <c r="H152" i="2"/>
  <c r="H153" i="2"/>
  <c r="H154" i="2"/>
  <c r="H155" i="2"/>
  <c r="H156" i="2"/>
  <c r="H157" i="2"/>
  <c r="H158" i="2"/>
  <c r="H159" i="2"/>
  <c r="H160" i="2"/>
  <c r="H161" i="2"/>
  <c r="H162" i="2"/>
  <c r="H163" i="2"/>
  <c r="H164" i="2"/>
  <c r="H165" i="2"/>
  <c r="H166" i="2"/>
  <c r="H167" i="2"/>
  <c r="H168" i="2"/>
  <c r="H150" i="2"/>
  <c r="H129" i="2"/>
  <c r="H130" i="2"/>
  <c r="H131" i="2"/>
  <c r="H132" i="2"/>
  <c r="H133" i="2"/>
  <c r="H134" i="2"/>
  <c r="H135" i="2"/>
  <c r="H136" i="2"/>
  <c r="H137" i="2"/>
  <c r="H138" i="2"/>
  <c r="H139" i="2"/>
  <c r="H140" i="2"/>
  <c r="H106" i="2"/>
  <c r="H107" i="2"/>
  <c r="H108" i="2"/>
  <c r="H109" i="2"/>
  <c r="H110" i="2"/>
  <c r="H111" i="2"/>
  <c r="H112" i="2"/>
  <c r="H113" i="2"/>
  <c r="H114" i="2"/>
  <c r="H115" i="2"/>
  <c r="H116" i="2"/>
  <c r="H105" i="2"/>
  <c r="H81" i="2"/>
  <c r="H82" i="2"/>
  <c r="H83" i="2"/>
  <c r="H84" i="2"/>
  <c r="H85" i="2"/>
  <c r="H86" i="2"/>
  <c r="H87" i="2"/>
  <c r="H88" i="2"/>
  <c r="H89" i="2"/>
  <c r="H90" i="2"/>
  <c r="H91" i="2"/>
  <c r="H80" i="2"/>
  <c r="I36" i="2"/>
  <c r="I37" i="2"/>
  <c r="I38" i="2"/>
  <c r="I39" i="2"/>
  <c r="I40" i="2"/>
  <c r="I41" i="2"/>
  <c r="I42" i="2"/>
  <c r="I43" i="2"/>
  <c r="I44" i="2"/>
  <c r="I45" i="2"/>
  <c r="I46" i="2"/>
  <c r="I35" i="2"/>
  <c r="M65" i="2"/>
  <c r="N68" i="2"/>
  <c r="N69" i="2"/>
  <c r="J104" i="2"/>
  <c r="I156" i="2" s="1"/>
  <c r="L156" i="2" s="1"/>
  <c r="N156" i="2" s="1"/>
  <c r="O156" i="2" s="1"/>
  <c r="J105" i="2"/>
  <c r="I157" i="2" s="1"/>
  <c r="L157" i="2" s="1"/>
  <c r="N157" i="2" s="1"/>
  <c r="O157" i="2" s="1"/>
  <c r="I33" i="2"/>
  <c r="H103" i="2" s="1"/>
  <c r="I32" i="2"/>
  <c r="H102" i="2" s="1"/>
  <c r="I31" i="2"/>
  <c r="I30" i="2"/>
  <c r="H100" i="2" s="1"/>
  <c r="I29" i="2"/>
  <c r="H99" i="2" s="1"/>
  <c r="I28" i="2"/>
  <c r="H98" i="2" s="1"/>
  <c r="I27" i="2"/>
  <c r="H97" i="2" s="1"/>
  <c r="L174" i="2"/>
  <c r="P6" i="2"/>
  <c r="P5" i="2"/>
  <c r="P4" i="2"/>
  <c r="N122" i="2"/>
  <c r="N123" i="2"/>
  <c r="N124" i="2"/>
  <c r="N125" i="2"/>
  <c r="N126" i="2"/>
  <c r="N127" i="2"/>
  <c r="N128" i="2"/>
  <c r="N129" i="2"/>
  <c r="N121" i="2"/>
  <c r="N98" i="2"/>
  <c r="N99" i="2"/>
  <c r="N100" i="2"/>
  <c r="N101" i="2"/>
  <c r="N102" i="2"/>
  <c r="N103" i="2"/>
  <c r="N104" i="2"/>
  <c r="N105" i="2"/>
  <c r="N97" i="2"/>
  <c r="J122" i="2"/>
  <c r="J123" i="2"/>
  <c r="J124" i="2"/>
  <c r="J125" i="2"/>
  <c r="J126" i="2"/>
  <c r="J127" i="2"/>
  <c r="J128" i="2"/>
  <c r="J129" i="2"/>
  <c r="J121" i="2"/>
  <c r="I122" i="2"/>
  <c r="I123" i="2"/>
  <c r="I124" i="2"/>
  <c r="I125" i="2"/>
  <c r="I126" i="2"/>
  <c r="I127" i="2"/>
  <c r="I128" i="2"/>
  <c r="I121" i="2"/>
  <c r="J99" i="2"/>
  <c r="I151" i="2" s="1"/>
  <c r="L151" i="2" s="1"/>
  <c r="N151" i="2" s="1"/>
  <c r="J100" i="2"/>
  <c r="I152" i="2" s="1"/>
  <c r="L152" i="2" s="1"/>
  <c r="N152" i="2" s="1"/>
  <c r="J101" i="2"/>
  <c r="I153" i="2" s="1"/>
  <c r="L153" i="2" s="1"/>
  <c r="N153" i="2" s="1"/>
  <c r="J102" i="2"/>
  <c r="I154" i="2" s="1"/>
  <c r="L154" i="2" s="1"/>
  <c r="N154" i="2" s="1"/>
  <c r="J103" i="2"/>
  <c r="I155" i="2" s="1"/>
  <c r="L155" i="2" s="1"/>
  <c r="N155" i="2" s="1"/>
  <c r="N73" i="2"/>
  <c r="N74" i="2"/>
  <c r="N75" i="2"/>
  <c r="N76" i="2"/>
  <c r="N77" i="2"/>
  <c r="N78" i="2"/>
  <c r="N79" i="2"/>
  <c r="N72" i="2"/>
  <c r="N67" i="2"/>
  <c r="N66" i="2"/>
  <c r="I34" i="2"/>
  <c r="H104" i="2" s="1"/>
  <c r="O123" i="2"/>
  <c r="G129" i="2"/>
  <c r="P12" i="2"/>
  <c r="O128" i="2"/>
  <c r="G128" i="2"/>
  <c r="J79" i="2"/>
  <c r="J78" i="2"/>
  <c r="J77" i="2"/>
  <c r="J76" i="2"/>
  <c r="J75" i="2"/>
  <c r="J74" i="2"/>
  <c r="J73" i="2"/>
  <c r="J72" i="2"/>
  <c r="I79" i="2"/>
  <c r="I78" i="2"/>
  <c r="I77" i="2"/>
  <c r="I76" i="2"/>
  <c r="I75" i="2"/>
  <c r="I74" i="2"/>
  <c r="I73" i="2"/>
  <c r="I72" i="2"/>
  <c r="G102" i="2"/>
  <c r="G154" i="2" s="1"/>
  <c r="P52" i="2"/>
  <c r="L96" i="2"/>
  <c r="L120" i="2" s="1"/>
  <c r="I148" i="2"/>
  <c r="H148" i="2"/>
  <c r="O127" i="2"/>
  <c r="O126" i="2"/>
  <c r="O125" i="2"/>
  <c r="P11" i="2"/>
  <c r="P10" i="2"/>
  <c r="P9" i="2"/>
  <c r="P8" i="2"/>
  <c r="P7" i="2"/>
  <c r="H126" i="2"/>
  <c r="H124" i="2"/>
  <c r="O124" i="2"/>
  <c r="O122" i="2"/>
  <c r="O121" i="2"/>
  <c r="P212" i="2" l="1"/>
  <c r="P207" i="2"/>
  <c r="P209" i="2" s="1"/>
  <c r="T179" i="2" s="1"/>
  <c r="L105" i="2"/>
  <c r="O105" i="2" s="1"/>
  <c r="K130" i="2"/>
  <c r="O78" i="2"/>
  <c r="L104" i="2"/>
  <c r="O104" i="2" s="1"/>
  <c r="K139" i="2"/>
  <c r="K131" i="2"/>
  <c r="K140" i="2"/>
  <c r="K133" i="2"/>
  <c r="L107" i="2"/>
  <c r="O107" i="2" s="1"/>
  <c r="L108" i="2"/>
  <c r="O108" i="2" s="1"/>
  <c r="L109" i="2"/>
  <c r="O109" i="2" s="1"/>
  <c r="L112" i="2"/>
  <c r="O112" i="2" s="1"/>
  <c r="L113" i="2"/>
  <c r="O113" i="2" s="1"/>
  <c r="I93" i="2"/>
  <c r="K138" i="2"/>
  <c r="K137" i="2"/>
  <c r="K136" i="2"/>
  <c r="K135" i="2"/>
  <c r="K134" i="2"/>
  <c r="P25" i="2"/>
  <c r="L97" i="2"/>
  <c r="O97" i="2" s="1"/>
  <c r="N163" i="2"/>
  <c r="O163" i="2" s="1"/>
  <c r="N162" i="2"/>
  <c r="O162" i="2" s="1"/>
  <c r="N160" i="2"/>
  <c r="O160" i="2" s="1"/>
  <c r="N161" i="2"/>
  <c r="O161" i="2" s="1"/>
  <c r="N164" i="2"/>
  <c r="O164" i="2" s="1"/>
  <c r="N168" i="2"/>
  <c r="O168" i="2" s="1"/>
  <c r="N165" i="2"/>
  <c r="O165" i="2" s="1"/>
  <c r="N166" i="2"/>
  <c r="O166" i="2" s="1"/>
  <c r="O76" i="2"/>
  <c r="L110" i="2"/>
  <c r="O110" i="2" s="1"/>
  <c r="L111" i="2"/>
  <c r="O111" i="2" s="1"/>
  <c r="J93" i="2"/>
  <c r="N167" i="2"/>
  <c r="O167" i="2" s="1"/>
  <c r="L114" i="2"/>
  <c r="O114" i="2" s="1"/>
  <c r="L115" i="2"/>
  <c r="O115" i="2" s="1"/>
  <c r="O75" i="2"/>
  <c r="L116" i="2"/>
  <c r="O116" i="2" s="1"/>
  <c r="O77" i="2"/>
  <c r="L99" i="2"/>
  <c r="O73" i="2"/>
  <c r="N159" i="2"/>
  <c r="O159" i="2" s="1"/>
  <c r="N65" i="2"/>
  <c r="J143" i="2"/>
  <c r="L170" i="2"/>
  <c r="I143" i="2"/>
  <c r="O150" i="2"/>
  <c r="O155" i="2"/>
  <c r="O154" i="2"/>
  <c r="O153" i="2"/>
  <c r="O152" i="2"/>
  <c r="O151" i="2"/>
  <c r="S49" i="2"/>
  <c r="I172" i="2"/>
  <c r="N120" i="2"/>
  <c r="H101" i="2"/>
  <c r="N71" i="2"/>
  <c r="S126" i="2"/>
  <c r="O129" i="2"/>
  <c r="O120" i="2" s="1"/>
  <c r="K129" i="2"/>
  <c r="S50" i="2"/>
  <c r="K128" i="2"/>
  <c r="K121" i="2"/>
  <c r="K122" i="2"/>
  <c r="K125" i="2"/>
  <c r="K127" i="2"/>
  <c r="K123" i="2"/>
  <c r="K124" i="2"/>
  <c r="K126" i="2"/>
  <c r="M120" i="2"/>
  <c r="M71" i="2"/>
  <c r="H125" i="2"/>
  <c r="P59" i="2"/>
  <c r="P215" i="2" l="1"/>
  <c r="S216" i="2" s="1"/>
  <c r="T216" i="2" s="1"/>
  <c r="O71" i="2"/>
  <c r="I174" i="2"/>
  <c r="O174" i="2" s="1"/>
  <c r="K143" i="2"/>
  <c r="J145" i="2" s="1"/>
  <c r="O148" i="2"/>
  <c r="K172" i="2"/>
  <c r="O172" i="2" s="1"/>
  <c r="H122" i="2"/>
  <c r="H121" i="2"/>
  <c r="H149" i="2" s="1"/>
  <c r="H123" i="2"/>
  <c r="O145" i="2" l="1"/>
  <c r="O119" i="2" s="1"/>
  <c r="P144" i="2"/>
  <c r="P56" i="2" l="1"/>
  <c r="P51" i="2"/>
  <c r="P53" i="2" s="1"/>
  <c r="I14" i="1"/>
  <c r="K14" i="1" s="1"/>
  <c r="P14" i="1" s="1"/>
  <c r="S14" i="1" s="1"/>
  <c r="V14" i="1" s="1"/>
  <c r="N21" i="1" s="1"/>
  <c r="I13" i="1"/>
  <c r="K13" i="1" s="1"/>
  <c r="P13" i="1" l="1"/>
  <c r="S13" i="1" s="1"/>
  <c r="V13" i="1" s="1"/>
  <c r="N17" i="1" s="1"/>
  <c r="S59" i="2" s="1"/>
  <c r="O67" i="2"/>
  <c r="O66" i="2" l="1"/>
  <c r="N96" i="2"/>
  <c r="N64" i="2" s="1"/>
  <c r="S120" i="2" s="1"/>
  <c r="O98" i="2"/>
  <c r="O102" i="2"/>
  <c r="O101" i="2"/>
  <c r="O100" i="2"/>
  <c r="O99" i="2"/>
  <c r="O65" i="2" l="1"/>
  <c r="O96" i="2"/>
  <c r="O178" i="2" s="1"/>
  <c r="U179" i="2" s="1"/>
  <c r="M96" i="2"/>
  <c r="M64" i="2" s="1"/>
  <c r="O64" i="2" l="1"/>
  <c r="O175" i="2" s="1"/>
  <c r="F18" i="3" a="1"/>
  <c r="F18" i="3" s="1"/>
  <c r="F19" i="3" s="1"/>
  <c r="F20" i="3" s="1"/>
  <c r="T120" i="2"/>
  <c r="T126" i="2" l="1"/>
  <c r="U126" i="2" s="1"/>
  <c r="O181" i="2"/>
  <c r="F22" i="3"/>
  <c r="F23" i="3" s="1"/>
  <c r="F25" i="3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<sst xmlns="http://schemas.openxmlformats.org/spreadsheetml/2006/main" count="192" uniqueCount="140">
  <si>
    <t>Position</t>
  </si>
  <si>
    <t>Name</t>
  </si>
  <si>
    <t>Gross Monthly Salary</t>
  </si>
  <si>
    <t>Director</t>
  </si>
  <si>
    <t>Total</t>
  </si>
  <si>
    <t>Total:</t>
  </si>
  <si>
    <r>
      <t xml:space="preserve">EMPLOYEE </t>
    </r>
    <r>
      <rPr>
        <sz val="16"/>
        <color theme="1"/>
        <rFont val="Century Gothic"/>
        <family val="2"/>
      </rPr>
      <t>SALARIES</t>
    </r>
    <r>
      <rPr>
        <b/>
        <sz val="16"/>
        <color theme="1"/>
        <rFont val="Century Gothic"/>
        <family val="2"/>
      </rPr>
      <t>:</t>
    </r>
  </si>
  <si>
    <r>
      <t xml:space="preserve">EMPLOYEE </t>
    </r>
    <r>
      <rPr>
        <sz val="16"/>
        <color theme="1"/>
        <rFont val="Century Gothic"/>
        <family val="2"/>
      </rPr>
      <t>HOURLY RATES</t>
    </r>
    <r>
      <rPr>
        <b/>
        <sz val="16"/>
        <color theme="1"/>
        <rFont val="Century Gothic"/>
        <family val="2"/>
      </rPr>
      <t>:</t>
    </r>
  </si>
  <si>
    <t>Days per month</t>
  </si>
  <si>
    <t>Hrs Per Day</t>
  </si>
  <si>
    <t>Growth Contribution</t>
  </si>
  <si>
    <t>Total per day</t>
  </si>
  <si>
    <t>Total per hr</t>
  </si>
  <si>
    <t>Total hourly Rate</t>
  </si>
  <si>
    <t>Size (m²)</t>
  </si>
  <si>
    <t>Rate Per m²</t>
  </si>
  <si>
    <t>Total est. Build cost</t>
  </si>
  <si>
    <t>Yes</t>
  </si>
  <si>
    <t>Days</t>
  </si>
  <si>
    <t>Est. Hrs</t>
  </si>
  <si>
    <t>Team Member</t>
  </si>
  <si>
    <t>Hrly Rate</t>
  </si>
  <si>
    <t>HOURLY FEES</t>
  </si>
  <si>
    <t>Min</t>
  </si>
  <si>
    <t>Company Fees</t>
  </si>
  <si>
    <t>Per Day Rate + Business Fees</t>
  </si>
  <si>
    <t>Employee Day rate: Excl. Profits</t>
  </si>
  <si>
    <t>Project Profit Per Day</t>
  </si>
  <si>
    <t>3d Rendering Fees Calculations:</t>
  </si>
  <si>
    <r>
      <rPr>
        <b/>
        <sz val="14"/>
        <color theme="1"/>
        <rFont val="Century Gothic"/>
        <family val="2"/>
      </rPr>
      <t>Project</t>
    </r>
    <r>
      <rPr>
        <sz val="14"/>
        <color theme="1"/>
        <rFont val="Century Gothic"/>
        <family val="2"/>
      </rPr>
      <t>: [ Project Name ]</t>
    </r>
  </si>
  <si>
    <t>Total project.</t>
  </si>
  <si>
    <t>Area</t>
  </si>
  <si>
    <t>Interior</t>
  </si>
  <si>
    <t>Exterior</t>
  </si>
  <si>
    <t>No.</t>
  </si>
  <si>
    <t>Fix existing 3d Model</t>
  </si>
  <si>
    <t>STAGE 1: 3d Modeling</t>
  </si>
  <si>
    <t>STAGE 2: Rendering</t>
  </si>
  <si>
    <t>BH. Design Involvement</t>
  </si>
  <si>
    <t>Design role:</t>
  </si>
  <si>
    <t>Landscaping</t>
  </si>
  <si>
    <t>Setting up spaces and finishes</t>
  </si>
  <si>
    <t>Spaces:</t>
  </si>
  <si>
    <t>Main Render</t>
  </si>
  <si>
    <t>Add. Render</t>
  </si>
  <si>
    <t>Additional Render</t>
  </si>
  <si>
    <t>Deadline</t>
  </si>
  <si>
    <t>Handover Date</t>
  </si>
  <si>
    <t>Main render</t>
  </si>
  <si>
    <t>Main Renders</t>
  </si>
  <si>
    <t xml:space="preserve">Additional Renders </t>
  </si>
  <si>
    <t>Total Renders</t>
  </si>
  <si>
    <t>Hannes</t>
  </si>
  <si>
    <t>DRAFT RENDER SPACES</t>
  </si>
  <si>
    <t>VIDEO ANIMATIONS</t>
  </si>
  <si>
    <t>Videos</t>
  </si>
  <si>
    <t>Animations</t>
  </si>
  <si>
    <t>Video Animations</t>
  </si>
  <si>
    <t>Duration = seconds</t>
  </si>
  <si>
    <t>FPS</t>
  </si>
  <si>
    <t>Setup Time (hrs)</t>
  </si>
  <si>
    <t>3d Working Time</t>
  </si>
  <si>
    <t>Total Workin Days</t>
  </si>
  <si>
    <t>Total Days</t>
  </si>
  <si>
    <t>Est. Hours</t>
  </si>
  <si>
    <t>Total incl Markup</t>
  </si>
  <si>
    <t>Project Funds Alocation</t>
  </si>
  <si>
    <t>Total Invoice amount</t>
  </si>
  <si>
    <t>Less TAX allocation</t>
  </si>
  <si>
    <t>Total (less tax)</t>
  </si>
  <si>
    <t>Employee allocation</t>
  </si>
  <si>
    <t>Fees less 2.4</t>
  </si>
  <si>
    <t>Savings pocket</t>
  </si>
  <si>
    <t>15% of remainder company fees</t>
  </si>
  <si>
    <t>Animation Editing</t>
  </si>
  <si>
    <t>hrs</t>
  </si>
  <si>
    <t xml:space="preserve">Additional Furniture </t>
  </si>
  <si>
    <t>ADDITIONAL FURNITURE</t>
  </si>
  <si>
    <t>PER PIECE</t>
  </si>
  <si>
    <t xml:space="preserve">Build 3d Model </t>
  </si>
  <si>
    <t>Post Production Editing</t>
  </si>
  <si>
    <t>Total renders</t>
  </si>
  <si>
    <t>total hours</t>
  </si>
  <si>
    <t>Total Fee</t>
  </si>
  <si>
    <t>Price per render</t>
  </si>
  <si>
    <t>.</t>
  </si>
  <si>
    <t>Remainder of fees</t>
  </si>
  <si>
    <t>Size (m²) / Items</t>
  </si>
  <si>
    <t>YES</t>
  </si>
  <si>
    <t>Days Covered</t>
  </si>
  <si>
    <t>Rebus price per render point</t>
  </si>
  <si>
    <t xml:space="preserve">BH Markup </t>
  </si>
  <si>
    <t>Render points per video</t>
  </si>
  <si>
    <t>Total render points per video</t>
  </si>
  <si>
    <t>Hours per video</t>
  </si>
  <si>
    <t>Total Hours</t>
  </si>
  <si>
    <t>Rate per hour</t>
  </si>
  <si>
    <t>Total editing Value</t>
  </si>
  <si>
    <t>Total Still</t>
  </si>
  <si>
    <t>Total Project</t>
  </si>
  <si>
    <t>Total Still Image Rendering</t>
  </si>
  <si>
    <t>Total Animation Rendering</t>
  </si>
  <si>
    <t>TOTAL PROJECT</t>
  </si>
  <si>
    <t>Total cost for test animation</t>
  </si>
  <si>
    <t>Cost per render point</t>
  </si>
  <si>
    <t>Total Render Points</t>
  </si>
  <si>
    <t>DRAFT ANIMATION ROUNDS</t>
  </si>
  <si>
    <t>Segments Per Round</t>
  </si>
  <si>
    <t>Render points per segmant</t>
  </si>
  <si>
    <t xml:space="preserve">TOTAL </t>
  </si>
  <si>
    <t>Price per Animiation</t>
  </si>
  <si>
    <t>✓</t>
  </si>
  <si>
    <t>ANIMATION</t>
  </si>
  <si>
    <t>Total Animation Renders</t>
  </si>
  <si>
    <t>STILL RENDERS</t>
  </si>
  <si>
    <t>Reduced</t>
  </si>
  <si>
    <t>Fixing Existing 3d Model</t>
  </si>
  <si>
    <t>Design Outdoor Space</t>
  </si>
  <si>
    <t>Render Interior Space</t>
  </si>
  <si>
    <t>Vantage</t>
  </si>
  <si>
    <t>Design and Render</t>
  </si>
  <si>
    <t>Render Only</t>
  </si>
  <si>
    <t>Chaos Vantage</t>
  </si>
  <si>
    <t>Total Cost</t>
  </si>
  <si>
    <t>Work</t>
  </si>
  <si>
    <t>Type A</t>
  </si>
  <si>
    <t>Type B</t>
  </si>
  <si>
    <t xml:space="preserve">Type C </t>
  </si>
  <si>
    <t>Type D</t>
  </si>
  <si>
    <t>Type E</t>
  </si>
  <si>
    <t>Type F</t>
  </si>
  <si>
    <t>Type G</t>
  </si>
  <si>
    <t>Type H</t>
  </si>
  <si>
    <t>Items</t>
  </si>
  <si>
    <t>Rate</t>
  </si>
  <si>
    <t>Build Site Environment</t>
  </si>
  <si>
    <t>Hrs</t>
  </si>
  <si>
    <t>Editing Renders</t>
  </si>
  <si>
    <t>Editing Animation</t>
  </si>
  <si>
    <t>Setup And Render Animation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</si>
</sst>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8" formatCode="&quot;R&quot;#,##0.00;[Red]\-&quot;R&quot;#,##0.00"/>
    <numFmt numFmtId="44" formatCode="_-&quot;R&quot;* #,##0.00_-;\-&quot;R&quot;* #,##0.00_-;_-&quot;R&quot;* &quot;-&quot;??_-;_-@_-"/>
    <numFmt numFmtId="164" formatCode="&quot;R&quot;#,##0.00"/>
    <numFmt numFmtId="165" formatCode="&quot;R&quot;#,##0"/>
    <numFmt numFmtId="166" formatCode="[$R-1C09]\ #,##0"/>
    <numFmt numFmtId="167" formatCode="[$R-1C09]#,##0.00"/>
  </numFmts>
  <fonts count="26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2"/>
      <color theme="1"/>
      <name val="Century Gothic"/>
      <family val="2"/>
    </font>
    <font>
      <sz val="14"/>
      <color theme="1"/>
      <name val="Century Gothic"/>
      <family val="2"/>
    </font>
    <font>
      <sz val="16"/>
      <color theme="1"/>
      <name val="Century Gothic"/>
      <family val="2"/>
    </font>
    <font>
      <b/>
      <sz val="16"/>
      <color theme="1"/>
      <name val="Century Gothic"/>
      <family val="2"/>
    </font>
    <font>
      <b/>
      <sz val="12"/>
      <color theme="1"/>
      <name val="Century Gothic"/>
      <family val="2"/>
    </font>
    <font>
      <b/>
      <sz val="14"/>
      <color theme="1"/>
      <name val="Century Gothic"/>
      <family val="2"/>
    </font>
    <font>
      <b/>
      <sz val="12"/>
      <color theme="0"/>
      <name val="Century Gothic"/>
      <family val="2"/>
    </font>
    <font>
      <sz val="12"/>
      <color rgb="FFFF0000"/>
      <name val="Century Gothic"/>
      <family val="2"/>
    </font>
    <font>
      <sz val="12"/>
      <color theme="0" tint="-0.499984740745262"/>
      <name val="Century Gothic"/>
      <family val="2"/>
    </font>
    <font>
      <sz val="12"/>
      <color theme="0" tint="-0.34998626667073579"/>
      <name val="Century Gothic"/>
      <family val="2"/>
    </font>
    <font>
      <sz val="11"/>
      <color theme="0" tint="-0.34998626667073579"/>
      <name val="Century Gothic"/>
      <family val="2"/>
    </font>
    <font>
      <b/>
      <sz val="12"/>
      <color theme="0" tint="-0.499984740745262"/>
      <name val="Century Gothic"/>
      <family val="2"/>
    </font>
    <font>
      <b/>
      <sz val="14"/>
      <color rgb="FFFF0000"/>
      <name val="Century Gothic"/>
      <family val="2"/>
    </font>
    <font>
      <sz val="12"/>
      <name val="Century Gothic"/>
      <family val="2"/>
    </font>
    <font>
      <b/>
      <sz val="18"/>
      <color theme="1"/>
      <name val="Century Gothic"/>
      <family val="2"/>
    </font>
    <font>
      <b/>
      <sz val="12"/>
      <name val="Century Gothic"/>
      <family val="2"/>
    </font>
    <font>
      <sz val="11"/>
      <color theme="1"/>
      <name val="Century Gothic"/>
      <family val="2"/>
    </font>
    <font>
      <b/>
      <sz val="11"/>
      <color theme="1"/>
      <name val="Century Gothic"/>
      <family val="2"/>
    </font>
    <font>
      <sz val="10"/>
      <color theme="1"/>
      <name val="Century Gothic"/>
      <family val="2"/>
    </font>
    <font>
      <b/>
      <sz val="22"/>
      <color theme="1"/>
      <name val="Century Gothic"/>
      <family val="2"/>
    </font>
    <font>
      <b/>
      <sz val="20"/>
      <color theme="1"/>
      <name val="Century Gothic"/>
      <family val="2"/>
    </font>
    <font>
      <b/>
      <sz val="48"/>
      <color theme="1"/>
      <name val="Century Gothic"/>
      <family val="2"/>
    </font>
    <font>
      <b/>
      <sz val="12"/>
      <color rgb="FFFF0000"/>
      <name val="Century Gothic"/>
      <family val="2"/>
    </font>
    <font>
      <b/>
      <sz val="24"/>
      <color theme="1"/>
      <name val="Century Gothic"/>
      <family val="2"/>
    </font>
  </fonts>
  <fills count="14">
    <fill>
      <patternFill patternType="none"/>
    </fill>
    <fill>
      <patternFill patternType="gray125"/>
    </fill>
    <fill>
      <patternFill patternType="solid">
        <fgColor rgb="FFA5A5A5"/>
      </patternFill>
    </fill>
    <fill>
      <patternFill patternType="solid">
        <fgColor rgb="FF616D3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79998168889431442"/>
        <bgColor indexed="64"/>
      </patternFill>
    </fill>
  </fills>
  <borders count="84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auto="1"/>
      </left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/>
      <top style="medium">
        <color auto="1"/>
      </top>
      <bottom style="medium">
        <color auto="1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hair">
        <color auto="1"/>
      </right>
      <top style="medium">
        <color auto="1"/>
      </top>
      <bottom/>
      <diagonal/>
    </border>
    <border>
      <left style="hair">
        <color auto="1"/>
      </left>
      <right/>
      <top style="medium">
        <color auto="1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449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 vertical="center"/>
    </xf>
    <xf numFmtId="164" fontId="2" fillId="0" borderId="0" xfId="0" applyNumberFormat="1" applyFont="1"/>
    <xf numFmtId="9" fontId="2" fillId="0" borderId="0" xfId="0" applyNumberFormat="1" applyFont="1" applyAlignment="1">
      <alignment horizontal="center" vertical="center"/>
    </xf>
    <xf numFmtId="0" fontId="2" fillId="0" borderId="15" xfId="0" applyFont="1" applyBorder="1"/>
    <xf numFmtId="0" fontId="3" fillId="0" borderId="16" xfId="0" applyFont="1" applyBorder="1" applyAlignment="1">
      <alignment horizontal="center" vertical="center"/>
    </xf>
    <xf numFmtId="0" fontId="3" fillId="0" borderId="15" xfId="0" applyFont="1" applyBorder="1" applyAlignment="1">
      <alignment vertical="top"/>
    </xf>
    <xf numFmtId="0" fontId="5" fillId="0" borderId="0" xfId="0" applyFont="1" applyAlignment="1">
      <alignment vertical="top"/>
    </xf>
    <xf numFmtId="0" fontId="2" fillId="0" borderId="23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164" fontId="2" fillId="0" borderId="23" xfId="0" applyNumberFormat="1" applyFont="1" applyBorder="1" applyAlignment="1">
      <alignment horizontal="center" vertical="center"/>
    </xf>
    <xf numFmtId="165" fontId="2" fillId="4" borderId="2" xfId="0" applyNumberFormat="1" applyFont="1" applyFill="1" applyBorder="1" applyAlignment="1">
      <alignment horizontal="center" vertical="center"/>
    </xf>
    <xf numFmtId="0" fontId="2" fillId="0" borderId="5" xfId="0" applyFont="1" applyBorder="1"/>
    <xf numFmtId="166" fontId="2" fillId="0" borderId="0" xfId="0" applyNumberFormat="1" applyFont="1"/>
    <xf numFmtId="0" fontId="4" fillId="6" borderId="11" xfId="0" applyFont="1" applyFill="1" applyBorder="1" applyAlignment="1">
      <alignment horizontal="center"/>
    </xf>
    <xf numFmtId="0" fontId="4" fillId="6" borderId="12" xfId="0" applyFont="1" applyFill="1" applyBorder="1" applyAlignment="1">
      <alignment horizontal="center"/>
    </xf>
    <xf numFmtId="0" fontId="4" fillId="6" borderId="25" xfId="0" applyFont="1" applyFill="1" applyBorder="1" applyAlignment="1">
      <alignment horizontal="center"/>
    </xf>
    <xf numFmtId="0" fontId="3" fillId="5" borderId="26" xfId="0" applyFont="1" applyFill="1" applyBorder="1" applyAlignment="1">
      <alignment horizontal="center"/>
    </xf>
    <xf numFmtId="0" fontId="3" fillId="5" borderId="25" xfId="0" applyFont="1" applyFill="1" applyBorder="1" applyAlignment="1">
      <alignment horizontal="center"/>
    </xf>
    <xf numFmtId="0" fontId="3" fillId="5" borderId="12" xfId="0" applyFont="1" applyFill="1" applyBorder="1" applyAlignment="1">
      <alignment horizontal="center"/>
    </xf>
    <xf numFmtId="0" fontId="3" fillId="5" borderId="13" xfId="0" applyFont="1" applyFill="1" applyBorder="1" applyAlignment="1">
      <alignment horizontal="center"/>
    </xf>
    <xf numFmtId="0" fontId="2" fillId="0" borderId="30" xfId="0" applyFont="1" applyBorder="1" applyAlignment="1">
      <alignment horizontal="center"/>
    </xf>
    <xf numFmtId="0" fontId="2" fillId="0" borderId="32" xfId="0" applyFont="1" applyBorder="1" applyAlignment="1">
      <alignment horizontal="center"/>
    </xf>
    <xf numFmtId="0" fontId="2" fillId="0" borderId="31" xfId="0" applyFont="1" applyBorder="1" applyAlignment="1">
      <alignment horizontal="center"/>
    </xf>
    <xf numFmtId="164" fontId="6" fillId="3" borderId="30" xfId="0" applyNumberFormat="1" applyFont="1" applyFill="1" applyBorder="1" applyAlignment="1">
      <alignment horizontal="center"/>
    </xf>
    <xf numFmtId="164" fontId="6" fillId="3" borderId="32" xfId="0" applyNumberFormat="1" applyFont="1" applyFill="1" applyBorder="1" applyAlignment="1">
      <alignment horizontal="center"/>
    </xf>
    <xf numFmtId="164" fontId="6" fillId="3" borderId="31" xfId="0" applyNumberFormat="1" applyFont="1" applyFill="1" applyBorder="1" applyAlignment="1">
      <alignment horizontal="center"/>
    </xf>
    <xf numFmtId="164" fontId="2" fillId="0" borderId="30" xfId="0" applyNumberFormat="1" applyFont="1" applyBorder="1" applyAlignment="1">
      <alignment horizontal="center"/>
    </xf>
    <xf numFmtId="164" fontId="2" fillId="0" borderId="31" xfId="0" applyNumberFormat="1" applyFont="1" applyBorder="1" applyAlignment="1">
      <alignment horizontal="center"/>
    </xf>
    <xf numFmtId="0" fontId="4" fillId="5" borderId="11" xfId="0" applyFont="1" applyFill="1" applyBorder="1" applyAlignment="1">
      <alignment horizontal="center"/>
    </xf>
    <xf numFmtId="0" fontId="4" fillId="5" borderId="12" xfId="0" applyFont="1" applyFill="1" applyBorder="1" applyAlignment="1">
      <alignment horizontal="center"/>
    </xf>
    <xf numFmtId="0" fontId="4" fillId="5" borderId="25" xfId="0" applyFont="1" applyFill="1" applyBorder="1" applyAlignment="1">
      <alignment horizontal="center"/>
    </xf>
    <xf numFmtId="167" fontId="2" fillId="0" borderId="0" xfId="0" applyNumberFormat="1" applyFont="1"/>
    <xf numFmtId="0" fontId="9" fillId="0" borderId="0" xfId="0" applyFont="1"/>
    <xf numFmtId="0" fontId="9" fillId="7" borderId="0" xfId="0" applyFont="1" applyFill="1"/>
    <xf numFmtId="0" fontId="4" fillId="0" borderId="0" xfId="0" applyFont="1"/>
    <xf numFmtId="164" fontId="2" fillId="0" borderId="34" xfId="0" applyNumberFormat="1" applyFont="1" applyBorder="1"/>
    <xf numFmtId="0" fontId="10" fillId="0" borderId="34" xfId="0" applyFont="1" applyBorder="1"/>
    <xf numFmtId="0" fontId="2" fillId="0" borderId="10" xfId="0" applyFont="1" applyBorder="1"/>
    <xf numFmtId="164" fontId="2" fillId="0" borderId="0" xfId="0" applyNumberFormat="1" applyFont="1" applyAlignment="1">
      <alignment horizontal="center"/>
    </xf>
    <xf numFmtId="164" fontId="2" fillId="0" borderId="0" xfId="0" applyNumberFormat="1" applyFont="1" applyAlignment="1">
      <alignment horizontal="center" vertical="center"/>
    </xf>
    <xf numFmtId="164" fontId="2" fillId="0" borderId="29" xfId="0" applyNumberFormat="1" applyFont="1" applyBorder="1"/>
    <xf numFmtId="0" fontId="10" fillId="0" borderId="29" xfId="0" applyFont="1" applyBorder="1" applyAlignment="1">
      <alignment horizontal="right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/>
    <xf numFmtId="164" fontId="2" fillId="0" borderId="7" xfId="0" applyNumberFormat="1" applyFont="1" applyBorder="1"/>
    <xf numFmtId="0" fontId="2" fillId="0" borderId="6" xfId="0" applyFont="1" applyBorder="1"/>
    <xf numFmtId="164" fontId="2" fillId="0" borderId="14" xfId="0" applyNumberFormat="1" applyFont="1" applyBorder="1"/>
    <xf numFmtId="0" fontId="8" fillId="0" borderId="0" xfId="1" applyFont="1" applyFill="1" applyBorder="1" applyAlignment="1"/>
    <xf numFmtId="0" fontId="2" fillId="0" borderId="4" xfId="0" applyFont="1" applyBorder="1" applyAlignment="1">
      <alignment horizontal="center"/>
    </xf>
    <xf numFmtId="0" fontId="4" fillId="6" borderId="22" xfId="0" applyFont="1" applyFill="1" applyBorder="1" applyAlignment="1">
      <alignment horizontal="center" vertical="center"/>
    </xf>
    <xf numFmtId="164" fontId="6" fillId="0" borderId="0" xfId="0" applyNumberFormat="1" applyFont="1" applyAlignment="1">
      <alignment horizontal="center"/>
    </xf>
    <xf numFmtId="0" fontId="2" fillId="0" borderId="14" xfId="0" applyFont="1" applyBorder="1" applyAlignment="1">
      <alignment horizontal="center" vertical="center"/>
    </xf>
    <xf numFmtId="0" fontId="2" fillId="0" borderId="14" xfId="0" applyFont="1" applyBorder="1"/>
    <xf numFmtId="10" fontId="3" fillId="0" borderId="14" xfId="0" applyNumberFormat="1" applyFont="1" applyBorder="1" applyAlignment="1">
      <alignment vertical="center"/>
    </xf>
    <xf numFmtId="0" fontId="7" fillId="0" borderId="14" xfId="0" applyFont="1" applyBorder="1" applyAlignment="1">
      <alignment horizontal="center"/>
    </xf>
    <xf numFmtId="0" fontId="11" fillId="0" borderId="0" xfId="0" applyFont="1"/>
    <xf numFmtId="0" fontId="12" fillId="0" borderId="14" xfId="0" applyFont="1" applyBorder="1"/>
    <xf numFmtId="0" fontId="10" fillId="0" borderId="0" xfId="0" applyFont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4" fillId="6" borderId="25" xfId="0" applyFont="1" applyFill="1" applyBorder="1" applyAlignment="1">
      <alignment horizontal="center" vertical="center"/>
    </xf>
    <xf numFmtId="0" fontId="4" fillId="5" borderId="26" xfId="0" applyFont="1" applyFill="1" applyBorder="1" applyAlignment="1">
      <alignment horizontal="center" vertical="center"/>
    </xf>
    <xf numFmtId="0" fontId="4" fillId="5" borderId="25" xfId="0" applyFont="1" applyFill="1" applyBorder="1" applyAlignment="1">
      <alignment horizontal="center" vertical="center"/>
    </xf>
    <xf numFmtId="164" fontId="2" fillId="0" borderId="11" xfId="0" applyNumberFormat="1" applyFont="1" applyBorder="1" applyAlignment="1">
      <alignment horizontal="center"/>
    </xf>
    <xf numFmtId="164" fontId="2" fillId="0" borderId="13" xfId="0" applyNumberFormat="1" applyFont="1" applyBorder="1" applyAlignment="1">
      <alignment horizontal="center" vertical="center"/>
    </xf>
    <xf numFmtId="164" fontId="2" fillId="0" borderId="2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7" fillId="0" borderId="0" xfId="0" applyFont="1"/>
    <xf numFmtId="0" fontId="6" fillId="0" borderId="14" xfId="0" applyFont="1" applyBorder="1" applyAlignment="1">
      <alignment horizontal="center"/>
    </xf>
    <xf numFmtId="0" fontId="13" fillId="0" borderId="20" xfId="0" applyFont="1" applyBorder="1" applyAlignment="1">
      <alignment horizontal="center" vertical="center"/>
    </xf>
    <xf numFmtId="164" fontId="6" fillId="0" borderId="8" xfId="0" applyNumberFormat="1" applyFont="1" applyBorder="1"/>
    <xf numFmtId="164" fontId="6" fillId="0" borderId="9" xfId="0" applyNumberFormat="1" applyFont="1" applyBorder="1"/>
    <xf numFmtId="0" fontId="2" fillId="0" borderId="42" xfId="0" applyFont="1" applyBorder="1" applyAlignment="1">
      <alignment horizontal="center"/>
    </xf>
    <xf numFmtId="0" fontId="13" fillId="0" borderId="42" xfId="0" applyFont="1" applyBorder="1" applyAlignment="1">
      <alignment horizontal="center"/>
    </xf>
    <xf numFmtId="0" fontId="2" fillId="9" borderId="12" xfId="0" applyFont="1" applyFill="1" applyBorder="1" applyAlignment="1">
      <alignment horizontal="center"/>
    </xf>
    <xf numFmtId="0" fontId="13" fillId="9" borderId="2" xfId="0" applyFont="1" applyFill="1" applyBorder="1" applyAlignment="1">
      <alignment horizontal="center"/>
    </xf>
    <xf numFmtId="0" fontId="6" fillId="0" borderId="14" xfId="0" applyFont="1" applyBorder="1" applyAlignment="1">
      <alignment horizontal="center" vertical="center"/>
    </xf>
    <xf numFmtId="0" fontId="6" fillId="9" borderId="2" xfId="0" applyFont="1" applyFill="1" applyBorder="1" applyAlignment="1">
      <alignment horizontal="center"/>
    </xf>
    <xf numFmtId="0" fontId="6" fillId="0" borderId="2" xfId="0" applyFont="1" applyBorder="1" applyAlignment="1">
      <alignment horizontal="center" vertical="center"/>
    </xf>
    <xf numFmtId="0" fontId="18" fillId="0" borderId="0" xfId="0" applyFont="1"/>
    <xf numFmtId="164" fontId="7" fillId="3" borderId="2" xfId="0" applyNumberFormat="1" applyFont="1" applyFill="1" applyBorder="1"/>
    <xf numFmtId="9" fontId="18" fillId="0" borderId="0" xfId="0" applyNumberFormat="1" applyFont="1" applyAlignment="1">
      <alignment horizontal="center" vertical="center"/>
    </xf>
    <xf numFmtId="164" fontId="18" fillId="0" borderId="0" xfId="0" applyNumberFormat="1" applyFont="1"/>
    <xf numFmtId="164" fontId="19" fillId="0" borderId="2" xfId="0" applyNumberFormat="1" applyFont="1" applyBorder="1"/>
    <xf numFmtId="0" fontId="20" fillId="0" borderId="43" xfId="0" applyFont="1" applyBorder="1"/>
    <xf numFmtId="0" fontId="18" fillId="0" borderId="0" xfId="0" applyFont="1" applyAlignment="1">
      <alignment horizontal="center" vertical="center"/>
    </xf>
    <xf numFmtId="164" fontId="19" fillId="0" borderId="11" xfId="0" applyNumberFormat="1" applyFont="1" applyBorder="1"/>
    <xf numFmtId="0" fontId="20" fillId="0" borderId="14" xfId="0" applyFont="1" applyBorder="1"/>
    <xf numFmtId="164" fontId="6" fillId="3" borderId="0" xfId="0" applyNumberFormat="1" applyFont="1" applyFill="1" applyAlignment="1">
      <alignment horizontal="center"/>
    </xf>
    <xf numFmtId="164" fontId="6" fillId="3" borderId="2" xfId="0" applyNumberFormat="1" applyFont="1" applyFill="1" applyBorder="1" applyAlignment="1">
      <alignment horizontal="center"/>
    </xf>
    <xf numFmtId="164" fontId="6" fillId="3" borderId="45" xfId="0" applyNumberFormat="1" applyFont="1" applyFill="1" applyBorder="1" applyAlignment="1">
      <alignment horizontal="center"/>
    </xf>
    <xf numFmtId="164" fontId="6" fillId="3" borderId="44" xfId="0" applyNumberFormat="1" applyFont="1" applyFill="1" applyBorder="1" applyAlignment="1">
      <alignment horizontal="center"/>
    </xf>
    <xf numFmtId="0" fontId="6" fillId="5" borderId="47" xfId="0" applyFont="1" applyFill="1" applyBorder="1" applyAlignment="1">
      <alignment horizontal="center" vertical="center"/>
    </xf>
    <xf numFmtId="0" fontId="17" fillId="5" borderId="47" xfId="0" applyFont="1" applyFill="1" applyBorder="1"/>
    <xf numFmtId="164" fontId="6" fillId="5" borderId="47" xfId="0" applyNumberFormat="1" applyFont="1" applyFill="1" applyBorder="1" applyAlignment="1">
      <alignment horizontal="left" vertical="center"/>
    </xf>
    <xf numFmtId="164" fontId="2" fillId="5" borderId="47" xfId="0" applyNumberFormat="1" applyFont="1" applyFill="1" applyBorder="1"/>
    <xf numFmtId="9" fontId="11" fillId="5" borderId="48" xfId="0" applyNumberFormat="1" applyFont="1" applyFill="1" applyBorder="1" applyAlignment="1">
      <alignment horizontal="center" vertical="center"/>
    </xf>
    <xf numFmtId="0" fontId="2" fillId="0" borderId="29" xfId="0" applyFont="1" applyBorder="1" applyAlignment="1">
      <alignment horizontal="center"/>
    </xf>
    <xf numFmtId="0" fontId="2" fillId="0" borderId="34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164" fontId="2" fillId="0" borderId="4" xfId="0" applyNumberFormat="1" applyFont="1" applyBorder="1"/>
    <xf numFmtId="0" fontId="2" fillId="0" borderId="4" xfId="0" applyFont="1" applyBorder="1"/>
    <xf numFmtId="164" fontId="11" fillId="0" borderId="4" xfId="0" applyNumberFormat="1" applyFont="1" applyBorder="1" applyAlignment="1">
      <alignment horizontal="center"/>
    </xf>
    <xf numFmtId="0" fontId="11" fillId="0" borderId="5" xfId="0" applyFont="1" applyBorder="1" applyAlignment="1">
      <alignment horizontal="center"/>
    </xf>
    <xf numFmtId="0" fontId="11" fillId="0" borderId="2" xfId="0" applyFont="1" applyBorder="1"/>
    <xf numFmtId="164" fontId="2" fillId="5" borderId="10" xfId="0" applyNumberFormat="1" applyFont="1" applyFill="1" applyBorder="1"/>
    <xf numFmtId="0" fontId="6" fillId="5" borderId="8" xfId="0" applyFont="1" applyFill="1" applyBorder="1" applyAlignment="1">
      <alignment horizontal="center" vertical="center"/>
    </xf>
    <xf numFmtId="164" fontId="6" fillId="5" borderId="9" xfId="0" applyNumberFormat="1" applyFont="1" applyFill="1" applyBorder="1" applyAlignment="1">
      <alignment horizontal="center" vertical="center"/>
    </xf>
    <xf numFmtId="164" fontId="6" fillId="5" borderId="10" xfId="0" applyNumberFormat="1" applyFont="1" applyFill="1" applyBorder="1" applyAlignment="1">
      <alignment horizontal="center" vertical="center"/>
    </xf>
    <xf numFmtId="164" fontId="2" fillId="0" borderId="5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0" fillId="0" borderId="0" xfId="0" applyFont="1"/>
    <xf numFmtId="0" fontId="2" fillId="11" borderId="0" xfId="0" applyFont="1" applyFill="1" applyAlignment="1">
      <alignment horizontal="center" vertical="center"/>
    </xf>
    <xf numFmtId="0" fontId="2" fillId="11" borderId="0" xfId="0" applyFont="1" applyFill="1" applyAlignment="1">
      <alignment horizontal="center"/>
    </xf>
    <xf numFmtId="164" fontId="2" fillId="11" borderId="0" xfId="0" applyNumberFormat="1" applyFont="1" applyFill="1"/>
    <xf numFmtId="0" fontId="11" fillId="11" borderId="0" xfId="0" applyFont="1" applyFill="1" applyAlignment="1">
      <alignment horizontal="center" vertical="center"/>
    </xf>
    <xf numFmtId="0" fontId="6" fillId="0" borderId="30" xfId="0" applyFont="1" applyBorder="1" applyAlignment="1">
      <alignment horizontal="center"/>
    </xf>
    <xf numFmtId="2" fontId="2" fillId="0" borderId="0" xfId="0" applyNumberFormat="1" applyFont="1" applyAlignment="1">
      <alignment horizontal="center"/>
    </xf>
    <xf numFmtId="0" fontId="6" fillId="11" borderId="0" xfId="0" applyFont="1" applyFill="1" applyAlignment="1">
      <alignment horizontal="center" vertical="center"/>
    </xf>
    <xf numFmtId="0" fontId="6" fillId="0" borderId="29" xfId="0" applyFont="1" applyBorder="1" applyAlignment="1">
      <alignment horizontal="right"/>
    </xf>
    <xf numFmtId="0" fontId="6" fillId="0" borderId="34" xfId="0" applyFont="1" applyBorder="1"/>
    <xf numFmtId="164" fontId="17" fillId="0" borderId="20" xfId="0" applyNumberFormat="1" applyFont="1" applyBorder="1" applyAlignment="1">
      <alignment horizontal="center" vertical="center"/>
    </xf>
    <xf numFmtId="9" fontId="11" fillId="0" borderId="18" xfId="0" applyNumberFormat="1" applyFont="1" applyBorder="1" applyAlignment="1">
      <alignment horizontal="center" vertical="center"/>
    </xf>
    <xf numFmtId="0" fontId="6" fillId="5" borderId="46" xfId="0" applyFont="1" applyFill="1" applyBorder="1" applyAlignment="1">
      <alignment horizontal="center" vertical="center" wrapText="1"/>
    </xf>
    <xf numFmtId="0" fontId="6" fillId="5" borderId="47" xfId="0" applyFont="1" applyFill="1" applyBorder="1" applyAlignment="1">
      <alignment horizontal="center" vertical="center" wrapText="1"/>
    </xf>
    <xf numFmtId="0" fontId="16" fillId="0" borderId="12" xfId="0" applyFont="1" applyBorder="1"/>
    <xf numFmtId="0" fontId="6" fillId="0" borderId="52" xfId="0" applyFont="1" applyBorder="1" applyAlignment="1">
      <alignment horizontal="center" vertical="center"/>
    </xf>
    <xf numFmtId="0" fontId="6" fillId="5" borderId="54" xfId="0" applyFont="1" applyFill="1" applyBorder="1" applyAlignment="1">
      <alignment vertical="center"/>
    </xf>
    <xf numFmtId="0" fontId="6" fillId="5" borderId="55" xfId="0" applyFont="1" applyFill="1" applyBorder="1"/>
    <xf numFmtId="0" fontId="2" fillId="12" borderId="3" xfId="0" applyFont="1" applyFill="1" applyBorder="1"/>
    <xf numFmtId="0" fontId="2" fillId="12" borderId="4" xfId="0" applyFont="1" applyFill="1" applyBorder="1" applyAlignment="1">
      <alignment horizontal="center" vertical="center"/>
    </xf>
    <xf numFmtId="0" fontId="2" fillId="12" borderId="4" xfId="0" applyFont="1" applyFill="1" applyBorder="1"/>
    <xf numFmtId="164" fontId="2" fillId="12" borderId="4" xfId="0" applyNumberFormat="1" applyFont="1" applyFill="1" applyBorder="1"/>
    <xf numFmtId="0" fontId="10" fillId="12" borderId="4" xfId="0" applyFont="1" applyFill="1" applyBorder="1" applyAlignment="1">
      <alignment horizontal="center" vertical="center"/>
    </xf>
    <xf numFmtId="164" fontId="2" fillId="12" borderId="4" xfId="0" applyNumberFormat="1" applyFont="1" applyFill="1" applyBorder="1" applyAlignment="1">
      <alignment horizontal="center"/>
    </xf>
    <xf numFmtId="0" fontId="2" fillId="12" borderId="5" xfId="0" applyFont="1" applyFill="1" applyBorder="1" applyAlignment="1">
      <alignment vertical="center"/>
    </xf>
    <xf numFmtId="0" fontId="2" fillId="12" borderId="6" xfId="0" applyFont="1" applyFill="1" applyBorder="1"/>
    <xf numFmtId="0" fontId="2" fillId="12" borderId="7" xfId="0" applyFont="1" applyFill="1" applyBorder="1" applyAlignment="1">
      <alignment vertical="center"/>
    </xf>
    <xf numFmtId="0" fontId="2" fillId="12" borderId="8" xfId="0" applyFont="1" applyFill="1" applyBorder="1"/>
    <xf numFmtId="0" fontId="2" fillId="12" borderId="9" xfId="0" applyFont="1" applyFill="1" applyBorder="1" applyAlignment="1">
      <alignment horizontal="center" vertical="center"/>
    </xf>
    <xf numFmtId="0" fontId="6" fillId="12" borderId="9" xfId="0" applyFont="1" applyFill="1" applyBorder="1" applyAlignment="1">
      <alignment horizontal="center" vertical="center"/>
    </xf>
    <xf numFmtId="0" fontId="2" fillId="12" borderId="9" xfId="0" applyFont="1" applyFill="1" applyBorder="1" applyAlignment="1">
      <alignment horizontal="center"/>
    </xf>
    <xf numFmtId="164" fontId="2" fillId="12" borderId="9" xfId="0" applyNumberFormat="1" applyFont="1" applyFill="1" applyBorder="1"/>
    <xf numFmtId="0" fontId="17" fillId="12" borderId="9" xfId="0" applyFont="1" applyFill="1" applyBorder="1" applyAlignment="1">
      <alignment vertical="center"/>
    </xf>
    <xf numFmtId="164" fontId="3" fillId="12" borderId="9" xfId="0" applyNumberFormat="1" applyFont="1" applyFill="1" applyBorder="1"/>
    <xf numFmtId="0" fontId="2" fillId="12" borderId="10" xfId="0" applyFont="1" applyFill="1" applyBorder="1" applyAlignment="1">
      <alignment vertical="center"/>
    </xf>
    <xf numFmtId="0" fontId="6" fillId="5" borderId="57" xfId="0" applyFont="1" applyFill="1" applyBorder="1" applyAlignment="1">
      <alignment horizontal="center" vertical="center"/>
    </xf>
    <xf numFmtId="0" fontId="17" fillId="5" borderId="57" xfId="0" applyFont="1" applyFill="1" applyBorder="1"/>
    <xf numFmtId="164" fontId="6" fillId="5" borderId="57" xfId="0" applyNumberFormat="1" applyFont="1" applyFill="1" applyBorder="1" applyAlignment="1">
      <alignment horizontal="left" vertical="center"/>
    </xf>
    <xf numFmtId="164" fontId="2" fillId="5" borderId="57" xfId="0" applyNumberFormat="1" applyFont="1" applyFill="1" applyBorder="1"/>
    <xf numFmtId="10" fontId="3" fillId="0" borderId="51" xfId="0" applyNumberFormat="1" applyFont="1" applyBorder="1" applyAlignment="1">
      <alignment vertical="center"/>
    </xf>
    <xf numFmtId="2" fontId="2" fillId="0" borderId="6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164" fontId="6" fillId="0" borderId="0" xfId="0" applyNumberFormat="1" applyFont="1" applyAlignment="1">
      <alignment horizontal="center" vertical="center"/>
    </xf>
    <xf numFmtId="0" fontId="2" fillId="4" borderId="0" xfId="0" applyFont="1" applyFill="1"/>
    <xf numFmtId="164" fontId="2" fillId="4" borderId="0" xfId="0" applyNumberFormat="1" applyFont="1" applyFill="1"/>
    <xf numFmtId="0" fontId="2" fillId="4" borderId="0" xfId="0" applyFont="1" applyFill="1" applyAlignment="1">
      <alignment vertical="center"/>
    </xf>
    <xf numFmtId="0" fontId="2" fillId="4" borderId="6" xfId="0" applyFont="1" applyFill="1" applyBorder="1"/>
    <xf numFmtId="0" fontId="2" fillId="4" borderId="3" xfId="0" applyFont="1" applyFill="1" applyBorder="1" applyAlignment="1">
      <alignment horizontal="center"/>
    </xf>
    <xf numFmtId="0" fontId="2" fillId="4" borderId="4" xfId="0" applyFont="1" applyFill="1" applyBorder="1"/>
    <xf numFmtId="0" fontId="9" fillId="4" borderId="4" xfId="0" applyFont="1" applyFill="1" applyBorder="1"/>
    <xf numFmtId="0" fontId="9" fillId="4" borderId="5" xfId="0" applyFont="1" applyFill="1" applyBorder="1"/>
    <xf numFmtId="0" fontId="2" fillId="4" borderId="7" xfId="0" applyFont="1" applyFill="1" applyBorder="1"/>
    <xf numFmtId="0" fontId="2" fillId="4" borderId="7" xfId="0" applyFont="1" applyFill="1" applyBorder="1" applyAlignment="1">
      <alignment vertical="center"/>
    </xf>
    <xf numFmtId="0" fontId="10" fillId="0" borderId="0" xfId="0" applyFont="1"/>
    <xf numFmtId="0" fontId="13" fillId="0" borderId="0" xfId="0" applyFont="1" applyAlignment="1">
      <alignment horizontal="center" vertical="center"/>
    </xf>
    <xf numFmtId="164" fontId="2" fillId="11" borderId="0" xfId="0" applyNumberFormat="1" applyFont="1" applyFill="1" applyAlignment="1">
      <alignment horizontal="center" vertical="center"/>
    </xf>
    <xf numFmtId="0" fontId="2" fillId="12" borderId="0" xfId="0" applyFont="1" applyFill="1"/>
    <xf numFmtId="0" fontId="2" fillId="12" borderId="0" xfId="0" applyFont="1" applyFill="1" applyAlignment="1">
      <alignment horizontal="center" vertical="center"/>
    </xf>
    <xf numFmtId="0" fontId="6" fillId="12" borderId="0" xfId="0" applyFont="1" applyFill="1" applyAlignment="1">
      <alignment horizontal="center" vertical="center"/>
    </xf>
    <xf numFmtId="0" fontId="17" fillId="12" borderId="0" xfId="0" applyFont="1" applyFill="1"/>
    <xf numFmtId="164" fontId="6" fillId="12" borderId="0" xfId="0" applyNumberFormat="1" applyFont="1" applyFill="1" applyAlignment="1">
      <alignment horizontal="left" vertical="center"/>
    </xf>
    <xf numFmtId="164" fontId="2" fillId="12" borderId="0" xfId="0" applyNumberFormat="1" applyFont="1" applyFill="1"/>
    <xf numFmtId="0" fontId="15" fillId="12" borderId="0" xfId="0" applyFont="1" applyFill="1" applyAlignment="1">
      <alignment horizontal="center" vertical="center"/>
    </xf>
    <xf numFmtId="164" fontId="6" fillId="12" borderId="0" xfId="0" applyNumberFormat="1" applyFont="1" applyFill="1" applyAlignment="1">
      <alignment horizontal="center"/>
    </xf>
    <xf numFmtId="0" fontId="15" fillId="0" borderId="0" xfId="0" applyFont="1" applyAlignment="1">
      <alignment horizontal="center" vertical="center"/>
    </xf>
    <xf numFmtId="164" fontId="11" fillId="0" borderId="0" xfId="0" applyNumberFormat="1" applyFont="1"/>
    <xf numFmtId="0" fontId="15" fillId="11" borderId="0" xfId="0" applyFont="1" applyFill="1" applyAlignment="1">
      <alignment horizontal="center" vertical="center"/>
    </xf>
    <xf numFmtId="164" fontId="11" fillId="11" borderId="0" xfId="0" applyNumberFormat="1" applyFont="1" applyFill="1"/>
    <xf numFmtId="0" fontId="2" fillId="0" borderId="0" xfId="0" applyFont="1" applyAlignment="1">
      <alignment horizontal="left" vertical="top"/>
    </xf>
    <xf numFmtId="164" fontId="15" fillId="0" borderId="0" xfId="0" applyNumberFormat="1" applyFont="1" applyAlignment="1">
      <alignment horizontal="center"/>
    </xf>
    <xf numFmtId="0" fontId="6" fillId="12" borderId="0" xfId="0" applyFont="1" applyFill="1" applyAlignment="1">
      <alignment horizontal="center" vertical="center" wrapText="1"/>
    </xf>
    <xf numFmtId="0" fontId="3" fillId="12" borderId="14" xfId="0" applyFont="1" applyFill="1" applyBorder="1" applyAlignment="1">
      <alignment horizontal="center" vertical="center"/>
    </xf>
    <xf numFmtId="0" fontId="3" fillId="12" borderId="14" xfId="0" applyFont="1" applyFill="1" applyBorder="1" applyAlignment="1">
      <alignment vertical="center"/>
    </xf>
    <xf numFmtId="44" fontId="3" fillId="12" borderId="14" xfId="0" applyNumberFormat="1" applyFont="1" applyFill="1" applyBorder="1" applyAlignment="1">
      <alignment vertical="center"/>
    </xf>
    <xf numFmtId="0" fontId="11" fillId="12" borderId="0" xfId="0" applyFont="1" applyFill="1" applyAlignment="1">
      <alignment horizontal="center" vertical="center"/>
    </xf>
    <xf numFmtId="9" fontId="11" fillId="12" borderId="18" xfId="0" applyNumberFormat="1" applyFont="1" applyFill="1" applyBorder="1" applyAlignment="1">
      <alignment horizontal="center" vertical="center"/>
    </xf>
    <xf numFmtId="0" fontId="17" fillId="12" borderId="0" xfId="0" applyFont="1" applyFill="1" applyAlignment="1">
      <alignment horizontal="center" wrapText="1"/>
    </xf>
    <xf numFmtId="0" fontId="6" fillId="12" borderId="0" xfId="0" applyFont="1" applyFill="1" applyAlignment="1">
      <alignment horizontal="center" wrapText="1"/>
    </xf>
    <xf numFmtId="0" fontId="2" fillId="12" borderId="14" xfId="0" applyFont="1" applyFill="1" applyBorder="1" applyAlignment="1">
      <alignment horizontal="center" vertical="center"/>
    </xf>
    <xf numFmtId="0" fontId="10" fillId="11" borderId="0" xfId="0" applyFont="1" applyFill="1" applyAlignment="1">
      <alignment horizontal="center" vertical="center"/>
    </xf>
    <xf numFmtId="0" fontId="2" fillId="0" borderId="4" xfId="0" applyFont="1" applyBorder="1" applyAlignment="1">
      <alignment vertical="center"/>
    </xf>
    <xf numFmtId="0" fontId="2" fillId="0" borderId="6" xfId="0" applyFont="1" applyBorder="1" applyAlignment="1">
      <alignment horizontal="center" vertical="center"/>
    </xf>
    <xf numFmtId="0" fontId="2" fillId="11" borderId="6" xfId="0" applyFont="1" applyFill="1" applyBorder="1" applyAlignment="1">
      <alignment horizontal="center" vertical="center"/>
    </xf>
    <xf numFmtId="0" fontId="2" fillId="11" borderId="0" xfId="0" applyFont="1" applyFill="1" applyAlignment="1">
      <alignment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vertical="center"/>
    </xf>
    <xf numFmtId="0" fontId="2" fillId="13" borderId="0" xfId="0" applyFont="1" applyFill="1" applyAlignment="1">
      <alignment horizontal="center"/>
    </xf>
    <xf numFmtId="0" fontId="2" fillId="11" borderId="8" xfId="0" applyFont="1" applyFill="1" applyBorder="1" applyAlignment="1">
      <alignment horizontal="center" vertical="center"/>
    </xf>
    <xf numFmtId="0" fontId="2" fillId="11" borderId="9" xfId="0" applyFont="1" applyFill="1" applyBorder="1" applyAlignment="1">
      <alignment horizontal="center"/>
    </xf>
    <xf numFmtId="0" fontId="2" fillId="11" borderId="9" xfId="0" applyFont="1" applyFill="1" applyBorder="1" applyAlignment="1">
      <alignment vertical="center"/>
    </xf>
    <xf numFmtId="0" fontId="2" fillId="11" borderId="2" xfId="0" applyFont="1" applyFill="1" applyBorder="1" applyAlignment="1">
      <alignment horizontal="center" vertical="center"/>
    </xf>
    <xf numFmtId="0" fontId="17" fillId="5" borderId="58" xfId="0" applyFont="1" applyFill="1" applyBorder="1" applyAlignment="1">
      <alignment horizontal="center" vertical="center"/>
    </xf>
    <xf numFmtId="10" fontId="3" fillId="0" borderId="64" xfId="0" applyNumberFormat="1" applyFont="1" applyBorder="1" applyAlignment="1">
      <alignment vertical="center"/>
    </xf>
    <xf numFmtId="0" fontId="2" fillId="0" borderId="7" xfId="0" applyFont="1" applyBorder="1"/>
    <xf numFmtId="0" fontId="7" fillId="0" borderId="70" xfId="0" applyFont="1" applyBorder="1" applyAlignment="1">
      <alignment horizontal="center"/>
    </xf>
    <xf numFmtId="164" fontId="6" fillId="0" borderId="32" xfId="0" applyNumberFormat="1" applyFont="1" applyBorder="1" applyAlignment="1">
      <alignment horizontal="center"/>
    </xf>
    <xf numFmtId="164" fontId="6" fillId="0" borderId="31" xfId="0" applyNumberFormat="1" applyFont="1" applyBorder="1" applyAlignment="1">
      <alignment horizontal="center"/>
    </xf>
    <xf numFmtId="164" fontId="6" fillId="4" borderId="2" xfId="0" applyNumberFormat="1" applyFont="1" applyFill="1" applyBorder="1" applyAlignment="1">
      <alignment horizontal="center"/>
    </xf>
    <xf numFmtId="0" fontId="2" fillId="11" borderId="12" xfId="0" applyFont="1" applyFill="1" applyBorder="1" applyAlignment="1">
      <alignment horizontal="center"/>
    </xf>
    <xf numFmtId="0" fontId="2" fillId="11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3" fillId="0" borderId="20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top"/>
    </xf>
    <xf numFmtId="0" fontId="2" fillId="0" borderId="22" xfId="0" applyFont="1" applyBorder="1" applyAlignment="1">
      <alignment horizontal="center"/>
    </xf>
    <xf numFmtId="0" fontId="2" fillId="0" borderId="23" xfId="0" applyFont="1" applyBorder="1" applyAlignment="1">
      <alignment horizontal="center"/>
    </xf>
    <xf numFmtId="0" fontId="3" fillId="0" borderId="17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top"/>
    </xf>
    <xf numFmtId="0" fontId="3" fillId="0" borderId="17" xfId="0" applyFont="1" applyBorder="1" applyAlignment="1">
      <alignment horizontal="center" vertical="top"/>
    </xf>
    <xf numFmtId="0" fontId="3" fillId="0" borderId="18" xfId="0" applyFont="1" applyBorder="1" applyAlignment="1">
      <alignment horizontal="center" vertical="top"/>
    </xf>
    <xf numFmtId="0" fontId="3" fillId="0" borderId="19" xfId="0" applyFont="1" applyBorder="1" applyAlignment="1">
      <alignment horizontal="center" vertical="top"/>
    </xf>
    <xf numFmtId="0" fontId="2" fillId="0" borderId="21" xfId="0" applyFont="1" applyBorder="1" applyAlignment="1">
      <alignment horizontal="center" vertical="top"/>
    </xf>
    <xf numFmtId="164" fontId="2" fillId="0" borderId="21" xfId="0" applyNumberFormat="1" applyFont="1" applyBorder="1" applyAlignment="1">
      <alignment horizontal="center"/>
    </xf>
    <xf numFmtId="164" fontId="6" fillId="7" borderId="8" xfId="0" applyNumberFormat="1" applyFont="1" applyFill="1" applyBorder="1" applyAlignment="1">
      <alignment horizontal="center"/>
    </xf>
    <xf numFmtId="164" fontId="6" fillId="7" borderId="9" xfId="0" applyNumberFormat="1" applyFont="1" applyFill="1" applyBorder="1" applyAlignment="1">
      <alignment horizontal="center"/>
    </xf>
    <xf numFmtId="164" fontId="2" fillId="0" borderId="3" xfId="0" applyNumberFormat="1" applyFont="1" applyBorder="1" applyAlignment="1">
      <alignment horizontal="center"/>
    </xf>
    <xf numFmtId="164" fontId="2" fillId="0" borderId="4" xfId="0" applyNumberFormat="1" applyFont="1" applyBorder="1" applyAlignment="1">
      <alignment horizontal="center"/>
    </xf>
    <xf numFmtId="164" fontId="2" fillId="0" borderId="5" xfId="0" applyNumberFormat="1" applyFont="1" applyBorder="1" applyAlignment="1">
      <alignment horizont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6" fillId="4" borderId="0" xfId="0" applyFont="1" applyFill="1" applyAlignment="1">
      <alignment horizontal="center"/>
    </xf>
    <xf numFmtId="0" fontId="6" fillId="4" borderId="7" xfId="0" applyFont="1" applyFill="1" applyBorder="1" applyAlignment="1">
      <alignment horizontal="center"/>
    </xf>
    <xf numFmtId="0" fontId="25" fillId="4" borderId="3" xfId="0" applyFont="1" applyFill="1" applyBorder="1" applyAlignment="1">
      <alignment horizontal="center" vertical="center"/>
    </xf>
    <xf numFmtId="0" fontId="25" fillId="4" borderId="4" xfId="0" applyFont="1" applyFill="1" applyBorder="1" applyAlignment="1">
      <alignment horizontal="center" vertical="center"/>
    </xf>
    <xf numFmtId="0" fontId="25" fillId="4" borderId="5" xfId="0" applyFont="1" applyFill="1" applyBorder="1" applyAlignment="1">
      <alignment horizontal="center" vertical="center"/>
    </xf>
    <xf numFmtId="0" fontId="25" fillId="4" borderId="8" xfId="0" applyFont="1" applyFill="1" applyBorder="1" applyAlignment="1">
      <alignment horizontal="center" vertical="center"/>
    </xf>
    <xf numFmtId="0" fontId="25" fillId="4" borderId="9" xfId="0" applyFont="1" applyFill="1" applyBorder="1" applyAlignment="1">
      <alignment horizontal="center" vertical="center"/>
    </xf>
    <xf numFmtId="0" fontId="25" fillId="4" borderId="10" xfId="0" applyFont="1" applyFill="1" applyBorder="1" applyAlignment="1">
      <alignment horizontal="center" vertical="center"/>
    </xf>
    <xf numFmtId="0" fontId="7" fillId="0" borderId="63" xfId="0" applyFont="1" applyBorder="1" applyAlignment="1">
      <alignment horizontal="center" vertical="center"/>
    </xf>
    <xf numFmtId="0" fontId="7" fillId="0" borderId="64" xfId="0" applyFont="1" applyBorder="1" applyAlignment="1">
      <alignment horizontal="center" vertical="center"/>
    </xf>
    <xf numFmtId="0" fontId="7" fillId="0" borderId="65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164" fontId="22" fillId="3" borderId="58" xfId="0" applyNumberFormat="1" applyFont="1" applyFill="1" applyBorder="1" applyAlignment="1">
      <alignment horizontal="center" vertical="center" wrapText="1"/>
    </xf>
    <xf numFmtId="164" fontId="22" fillId="3" borderId="5" xfId="0" applyNumberFormat="1" applyFont="1" applyFill="1" applyBorder="1" applyAlignment="1">
      <alignment horizontal="center" vertical="center" wrapText="1"/>
    </xf>
    <xf numFmtId="164" fontId="22" fillId="3" borderId="38" xfId="0" applyNumberFormat="1" applyFont="1" applyFill="1" applyBorder="1" applyAlignment="1">
      <alignment horizontal="center" vertical="center" wrapText="1"/>
    </xf>
    <xf numFmtId="164" fontId="22" fillId="3" borderId="66" xfId="0" applyNumberFormat="1" applyFont="1" applyFill="1" applyBorder="1" applyAlignment="1">
      <alignment horizontal="center" vertical="center" wrapText="1"/>
    </xf>
    <xf numFmtId="0" fontId="7" fillId="0" borderId="67" xfId="0" applyFont="1" applyBorder="1" applyAlignment="1">
      <alignment horizontal="center" vertical="center"/>
    </xf>
    <xf numFmtId="0" fontId="7" fillId="0" borderId="37" xfId="0" applyFont="1" applyBorder="1" applyAlignment="1">
      <alignment horizontal="center" vertical="center"/>
    </xf>
    <xf numFmtId="0" fontId="7" fillId="0" borderId="53" xfId="0" applyFont="1" applyBorder="1" applyAlignment="1">
      <alignment horizontal="center" vertical="center"/>
    </xf>
    <xf numFmtId="0" fontId="7" fillId="0" borderId="39" xfId="0" applyFont="1" applyBorder="1" applyAlignment="1">
      <alignment horizontal="center" vertical="center"/>
    </xf>
    <xf numFmtId="164" fontId="21" fillId="3" borderId="35" xfId="0" applyNumberFormat="1" applyFont="1" applyFill="1" applyBorder="1" applyAlignment="1">
      <alignment horizontal="center" vertical="center" wrapText="1"/>
    </xf>
    <xf numFmtId="164" fontId="21" fillId="3" borderId="68" xfId="0" applyNumberFormat="1" applyFont="1" applyFill="1" applyBorder="1" applyAlignment="1">
      <alignment horizontal="center" vertical="center" wrapText="1"/>
    </xf>
    <xf numFmtId="164" fontId="21" fillId="3" borderId="38" xfId="0" applyNumberFormat="1" applyFont="1" applyFill="1" applyBorder="1" applyAlignment="1">
      <alignment horizontal="center" vertical="center" wrapText="1"/>
    </xf>
    <xf numFmtId="164" fontId="21" fillId="3" borderId="66" xfId="0" applyNumberFormat="1" applyFont="1" applyFill="1" applyBorder="1" applyAlignment="1">
      <alignment horizontal="center" vertical="center" wrapText="1"/>
    </xf>
    <xf numFmtId="0" fontId="22" fillId="0" borderId="67" xfId="0" applyFont="1" applyBorder="1" applyAlignment="1">
      <alignment horizontal="center" vertical="center"/>
    </xf>
    <xf numFmtId="0" fontId="22" fillId="0" borderId="37" xfId="0" applyFont="1" applyBorder="1" applyAlignment="1">
      <alignment horizontal="center" vertical="center"/>
    </xf>
    <xf numFmtId="0" fontId="22" fillId="0" borderId="8" xfId="0" applyFont="1" applyBorder="1" applyAlignment="1">
      <alignment horizontal="center" vertical="center"/>
    </xf>
    <xf numFmtId="0" fontId="22" fillId="0" borderId="69" xfId="0" applyFont="1" applyBorder="1" applyAlignment="1">
      <alignment horizontal="center" vertical="center"/>
    </xf>
    <xf numFmtId="164" fontId="21" fillId="3" borderId="71" xfId="0" applyNumberFormat="1" applyFont="1" applyFill="1" applyBorder="1" applyAlignment="1">
      <alignment horizontal="center" vertical="center" wrapText="1"/>
    </xf>
    <xf numFmtId="164" fontId="21" fillId="3" borderId="10" xfId="0" applyNumberFormat="1" applyFont="1" applyFill="1" applyBorder="1" applyAlignment="1">
      <alignment horizontal="center" vertical="center" wrapText="1"/>
    </xf>
    <xf numFmtId="164" fontId="2" fillId="11" borderId="11" xfId="0" applyNumberFormat="1" applyFont="1" applyFill="1" applyBorder="1" applyAlignment="1">
      <alignment horizontal="center"/>
    </xf>
    <xf numFmtId="164" fontId="2" fillId="11" borderId="13" xfId="0" applyNumberFormat="1" applyFont="1" applyFill="1" applyBorder="1" applyAlignment="1">
      <alignment horizontal="center"/>
    </xf>
    <xf numFmtId="164" fontId="2" fillId="0" borderId="30" xfId="0" applyNumberFormat="1" applyFont="1" applyBorder="1" applyAlignment="1">
      <alignment horizontal="center" vertical="center"/>
    </xf>
    <xf numFmtId="164" fontId="2" fillId="0" borderId="31" xfId="0" applyNumberFormat="1" applyFont="1" applyBorder="1" applyAlignment="1">
      <alignment horizontal="center" vertical="center"/>
    </xf>
    <xf numFmtId="164" fontId="2" fillId="0" borderId="29" xfId="0" applyNumberFormat="1" applyFont="1" applyBorder="1" applyAlignment="1">
      <alignment horizontal="center" vertical="center"/>
    </xf>
    <xf numFmtId="164" fontId="6" fillId="11" borderId="11" xfId="0" applyNumberFormat="1" applyFont="1" applyFill="1" applyBorder="1" applyAlignment="1">
      <alignment horizontal="center"/>
    </xf>
    <xf numFmtId="164" fontId="6" fillId="11" borderId="12" xfId="0" applyNumberFormat="1" applyFont="1" applyFill="1" applyBorder="1" applyAlignment="1">
      <alignment horizontal="center"/>
    </xf>
    <xf numFmtId="0" fontId="23" fillId="0" borderId="0" xfId="0" applyFont="1" applyAlignment="1">
      <alignment horizontal="center" vertical="center" textRotation="90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2" fillId="0" borderId="9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164" fontId="2" fillId="11" borderId="0" xfId="0" applyNumberFormat="1" applyFont="1" applyFill="1" applyAlignment="1">
      <alignment horizontal="center"/>
    </xf>
    <xf numFmtId="164" fontId="2" fillId="0" borderId="0" xfId="0" applyNumberFormat="1" applyFont="1" applyAlignment="1">
      <alignment horizontal="center"/>
    </xf>
    <xf numFmtId="0" fontId="2" fillId="11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11" borderId="0" xfId="0" applyFont="1" applyFill="1" applyAlignment="1">
      <alignment horizontal="center"/>
    </xf>
    <xf numFmtId="0" fontId="2" fillId="11" borderId="7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7" xfId="0" applyFont="1" applyBorder="1" applyAlignment="1">
      <alignment horizontal="center"/>
    </xf>
    <xf numFmtId="0" fontId="2" fillId="11" borderId="0" xfId="0" applyFont="1" applyFill="1" applyAlignment="1">
      <alignment horizontal="center" vertical="center"/>
    </xf>
    <xf numFmtId="164" fontId="2" fillId="0" borderId="28" xfId="0" applyNumberFormat="1" applyFont="1" applyBorder="1" applyAlignment="1">
      <alignment horizontal="center"/>
    </xf>
    <xf numFmtId="164" fontId="2" fillId="0" borderId="33" xfId="0" applyNumberFormat="1" applyFont="1" applyBorder="1" applyAlignment="1">
      <alignment horizontal="center"/>
    </xf>
    <xf numFmtId="0" fontId="2" fillId="0" borderId="28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164" fontId="6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/>
    </xf>
    <xf numFmtId="164" fontId="2" fillId="0" borderId="27" xfId="0" applyNumberFormat="1" applyFont="1" applyBorder="1" applyAlignment="1">
      <alignment horizontal="center"/>
    </xf>
    <xf numFmtId="164" fontId="2" fillId="0" borderId="36" xfId="0" applyNumberFormat="1" applyFont="1" applyBorder="1" applyAlignment="1">
      <alignment horizontal="center"/>
    </xf>
    <xf numFmtId="0" fontId="6" fillId="5" borderId="56" xfId="0" applyFont="1" applyFill="1" applyBorder="1" applyAlignment="1">
      <alignment horizontal="center" vertical="center"/>
    </xf>
    <xf numFmtId="0" fontId="6" fillId="5" borderId="57" xfId="0" applyFont="1" applyFill="1" applyBorder="1" applyAlignment="1">
      <alignment horizontal="center" vertical="center"/>
    </xf>
    <xf numFmtId="0" fontId="6" fillId="5" borderId="53" xfId="0" applyFont="1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164" fontId="6" fillId="0" borderId="14" xfId="0" applyNumberFormat="1" applyFont="1" applyBorder="1" applyAlignment="1">
      <alignment horizontal="center" vertical="center" wrapText="1"/>
    </xf>
    <xf numFmtId="0" fontId="19" fillId="0" borderId="50" xfId="0" applyFont="1" applyBorder="1" applyAlignment="1">
      <alignment horizontal="center" vertical="center" wrapText="1"/>
    </xf>
    <xf numFmtId="0" fontId="19" fillId="0" borderId="51" xfId="0" applyFont="1" applyBorder="1" applyAlignment="1">
      <alignment horizontal="center" vertical="center" wrapText="1"/>
    </xf>
    <xf numFmtId="0" fontId="6" fillId="0" borderId="50" xfId="0" applyFont="1" applyBorder="1" applyAlignment="1">
      <alignment horizontal="center" vertical="center" wrapText="1"/>
    </xf>
    <xf numFmtId="0" fontId="6" fillId="0" borderId="51" xfId="0" applyFont="1" applyBorder="1" applyAlignment="1">
      <alignment horizontal="center" vertical="center" wrapText="1"/>
    </xf>
    <xf numFmtId="0" fontId="4" fillId="5" borderId="26" xfId="0" applyFont="1" applyFill="1" applyBorder="1" applyAlignment="1">
      <alignment horizontal="center" vertical="center"/>
    </xf>
    <xf numFmtId="0" fontId="4" fillId="5" borderId="25" xfId="0" applyFont="1" applyFill="1" applyBorder="1" applyAlignment="1">
      <alignment horizontal="center" vertical="center"/>
    </xf>
    <xf numFmtId="0" fontId="4" fillId="5" borderId="12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15" fillId="0" borderId="9" xfId="0" applyFont="1" applyBorder="1" applyAlignment="1">
      <alignment horizontal="center"/>
    </xf>
    <xf numFmtId="0" fontId="14" fillId="0" borderId="11" xfId="0" applyFont="1" applyBorder="1" applyAlignment="1">
      <alignment horizontal="center"/>
    </xf>
    <xf numFmtId="0" fontId="14" fillId="0" borderId="12" xfId="0" applyFont="1" applyBorder="1" applyAlignment="1">
      <alignment horizontal="center"/>
    </xf>
    <xf numFmtId="0" fontId="14" fillId="0" borderId="1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3" borderId="0" xfId="0" applyFont="1" applyFill="1" applyAlignment="1">
      <alignment horizontal="center"/>
    </xf>
    <xf numFmtId="0" fontId="2" fillId="3" borderId="9" xfId="0" applyFont="1" applyFill="1" applyBorder="1" applyAlignment="1">
      <alignment horizontal="center"/>
    </xf>
    <xf numFmtId="0" fontId="2" fillId="8" borderId="9" xfId="0" applyFont="1" applyFill="1" applyBorder="1" applyAlignment="1">
      <alignment horizontal="center"/>
    </xf>
    <xf numFmtId="0" fontId="4" fillId="6" borderId="26" xfId="0" applyFont="1" applyFill="1" applyBorder="1" applyAlignment="1">
      <alignment horizontal="center"/>
    </xf>
    <xf numFmtId="0" fontId="4" fillId="6" borderId="12" xfId="0" applyFont="1" applyFill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164" fontId="6" fillId="12" borderId="14" xfId="0" applyNumberFormat="1" applyFont="1" applyFill="1" applyBorder="1" applyAlignment="1">
      <alignment horizontal="center" vertical="center"/>
    </xf>
    <xf numFmtId="0" fontId="6" fillId="12" borderId="14" xfId="0" applyFont="1" applyFill="1" applyBorder="1" applyAlignment="1">
      <alignment horizontal="center" vertical="center"/>
    </xf>
    <xf numFmtId="164" fontId="6" fillId="10" borderId="8" xfId="0" applyNumberFormat="1" applyFont="1" applyFill="1" applyBorder="1" applyAlignment="1">
      <alignment horizontal="center"/>
    </xf>
    <xf numFmtId="0" fontId="6" fillId="10" borderId="10" xfId="0" applyFont="1" applyFill="1" applyBorder="1" applyAlignment="1">
      <alignment horizontal="center"/>
    </xf>
    <xf numFmtId="164" fontId="2" fillId="5" borderId="11" xfId="0" applyNumberFormat="1" applyFont="1" applyFill="1" applyBorder="1" applyAlignment="1">
      <alignment horizontal="center"/>
    </xf>
    <xf numFmtId="0" fontId="2" fillId="5" borderId="13" xfId="0" applyFont="1" applyFill="1" applyBorder="1" applyAlignment="1">
      <alignment horizontal="center"/>
    </xf>
    <xf numFmtId="164" fontId="2" fillId="5" borderId="41" xfId="0" applyNumberFormat="1" applyFont="1" applyFill="1" applyBorder="1" applyAlignment="1">
      <alignment horizontal="center"/>
    </xf>
    <xf numFmtId="164" fontId="2" fillId="5" borderId="40" xfId="0" applyNumberFormat="1" applyFont="1" applyFill="1" applyBorder="1" applyAlignment="1">
      <alignment horizontal="center"/>
    </xf>
    <xf numFmtId="164" fontId="6" fillId="10" borderId="11" xfId="0" applyNumberFormat="1" applyFont="1" applyFill="1" applyBorder="1" applyAlignment="1">
      <alignment horizontal="center"/>
    </xf>
    <xf numFmtId="0" fontId="6" fillId="10" borderId="13" xfId="0" applyFont="1" applyFill="1" applyBorder="1" applyAlignment="1">
      <alignment horizontal="center"/>
    </xf>
    <xf numFmtId="164" fontId="2" fillId="0" borderId="52" xfId="0" applyNumberFormat="1" applyFont="1" applyBorder="1" applyAlignment="1">
      <alignment horizontal="center" vertical="center"/>
    </xf>
    <xf numFmtId="164" fontId="2" fillId="0" borderId="62" xfId="0" applyNumberFormat="1" applyFont="1" applyBorder="1" applyAlignment="1">
      <alignment horizontal="center" vertical="center"/>
    </xf>
    <xf numFmtId="164" fontId="2" fillId="0" borderId="42" xfId="0" applyNumberFormat="1" applyFont="1" applyBorder="1" applyAlignment="1">
      <alignment horizontal="center" vertical="center"/>
    </xf>
    <xf numFmtId="164" fontId="16" fillId="0" borderId="11" xfId="0" applyNumberFormat="1" applyFont="1" applyBorder="1" applyAlignment="1">
      <alignment horizontal="center"/>
    </xf>
    <xf numFmtId="0" fontId="16" fillId="0" borderId="13" xfId="0" applyFont="1" applyBorder="1" applyAlignment="1">
      <alignment horizontal="center"/>
    </xf>
    <xf numFmtId="0" fontId="2" fillId="5" borderId="8" xfId="0" applyFont="1" applyFill="1" applyBorder="1" applyAlignment="1">
      <alignment horizontal="center"/>
    </xf>
    <xf numFmtId="0" fontId="2" fillId="5" borderId="9" xfId="0" applyFont="1" applyFill="1" applyBorder="1" applyAlignment="1">
      <alignment horizontal="center"/>
    </xf>
    <xf numFmtId="164" fontId="6" fillId="5" borderId="3" xfId="0" applyNumberFormat="1" applyFont="1" applyFill="1" applyBorder="1" applyAlignment="1">
      <alignment horizontal="center"/>
    </xf>
    <xf numFmtId="164" fontId="6" fillId="5" borderId="5" xfId="0" applyNumberFormat="1" applyFont="1" applyFill="1" applyBorder="1" applyAlignment="1">
      <alignment horizontal="center"/>
    </xf>
    <xf numFmtId="0" fontId="6" fillId="9" borderId="11" xfId="0" applyFont="1" applyFill="1" applyBorder="1" applyAlignment="1">
      <alignment horizontal="center"/>
    </xf>
    <xf numFmtId="0" fontId="6" fillId="9" borderId="12" xfId="0" applyFont="1" applyFill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11" borderId="11" xfId="0" applyFont="1" applyFill="1" applyBorder="1" applyAlignment="1">
      <alignment horizontal="center" wrapText="1"/>
    </xf>
    <xf numFmtId="0" fontId="2" fillId="11" borderId="12" xfId="0" applyFont="1" applyFill="1" applyBorder="1" applyAlignment="1">
      <alignment horizontal="center" wrapText="1"/>
    </xf>
    <xf numFmtId="0" fontId="2" fillId="11" borderId="13" xfId="0" applyFont="1" applyFill="1" applyBorder="1" applyAlignment="1">
      <alignment horizontal="center" wrapText="1"/>
    </xf>
    <xf numFmtId="0" fontId="2" fillId="11" borderId="11" xfId="0" applyFont="1" applyFill="1" applyBorder="1" applyAlignment="1">
      <alignment horizontal="center"/>
    </xf>
    <xf numFmtId="0" fontId="2" fillId="11" borderId="13" xfId="0" applyFont="1" applyFill="1" applyBorder="1" applyAlignment="1">
      <alignment horizontal="center"/>
    </xf>
    <xf numFmtId="164" fontId="2" fillId="0" borderId="0" xfId="0" applyNumberFormat="1" applyFont="1" applyAlignment="1">
      <alignment horizontal="center" vertical="center" wrapText="1"/>
    </xf>
    <xf numFmtId="164" fontId="6" fillId="12" borderId="11" xfId="0" applyNumberFormat="1" applyFont="1" applyFill="1" applyBorder="1" applyAlignment="1">
      <alignment horizontal="center"/>
    </xf>
    <xf numFmtId="164" fontId="6" fillId="12" borderId="13" xfId="0" applyNumberFormat="1" applyFont="1" applyFill="1" applyBorder="1" applyAlignment="1">
      <alignment horizontal="center"/>
    </xf>
    <xf numFmtId="0" fontId="6" fillId="0" borderId="0" xfId="0" applyFont="1" applyAlignment="1">
      <alignment horizontal="center" vertical="center"/>
    </xf>
    <xf numFmtId="164" fontId="2" fillId="5" borderId="8" xfId="0" applyNumberFormat="1" applyFont="1" applyFill="1" applyBorder="1" applyAlignment="1">
      <alignment horizontal="center"/>
    </xf>
    <xf numFmtId="164" fontId="2" fillId="5" borderId="10" xfId="0" applyNumberFormat="1" applyFont="1" applyFill="1" applyBorder="1" applyAlignment="1">
      <alignment horizontal="center"/>
    </xf>
    <xf numFmtId="0" fontId="7" fillId="6" borderId="3" xfId="0" applyFont="1" applyFill="1" applyBorder="1" applyAlignment="1">
      <alignment horizontal="center"/>
    </xf>
    <xf numFmtId="0" fontId="7" fillId="6" borderId="4" xfId="0" applyFont="1" applyFill="1" applyBorder="1" applyAlignment="1">
      <alignment horizontal="center"/>
    </xf>
    <xf numFmtId="0" fontId="7" fillId="6" borderId="5" xfId="0" applyFont="1" applyFill="1" applyBorder="1" applyAlignment="1">
      <alignment horizontal="center"/>
    </xf>
    <xf numFmtId="164" fontId="2" fillId="12" borderId="11" xfId="0" applyNumberFormat="1" applyFont="1" applyFill="1" applyBorder="1" applyAlignment="1">
      <alignment horizontal="center"/>
    </xf>
    <xf numFmtId="164" fontId="2" fillId="12" borderId="13" xfId="0" applyNumberFormat="1" applyFont="1" applyFill="1" applyBorder="1" applyAlignment="1">
      <alignment horizontal="center"/>
    </xf>
    <xf numFmtId="164" fontId="2" fillId="11" borderId="5" xfId="0" applyNumberFormat="1" applyFont="1" applyFill="1" applyBorder="1" applyAlignment="1">
      <alignment horizontal="center" vertical="center"/>
    </xf>
    <xf numFmtId="164" fontId="2" fillId="11" borderId="7" xfId="0" applyNumberFormat="1" applyFont="1" applyFill="1" applyBorder="1" applyAlignment="1">
      <alignment horizontal="center" vertical="center"/>
    </xf>
    <xf numFmtId="164" fontId="2" fillId="11" borderId="10" xfId="0" applyNumberFormat="1" applyFont="1" applyFill="1" applyBorder="1" applyAlignment="1">
      <alignment horizontal="center" vertical="center"/>
    </xf>
    <xf numFmtId="164" fontId="24" fillId="0" borderId="11" xfId="0" applyNumberFormat="1" applyFont="1" applyBorder="1" applyAlignment="1">
      <alignment horizontal="center" vertical="center"/>
    </xf>
    <xf numFmtId="164" fontId="24" fillId="0" borderId="12" xfId="0" applyNumberFormat="1" applyFont="1" applyBorder="1" applyAlignment="1">
      <alignment horizontal="center" vertical="center"/>
    </xf>
    <xf numFmtId="164" fontId="24" fillId="0" borderId="13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8" fontId="2" fillId="0" borderId="52" xfId="0" applyNumberFormat="1" applyFont="1" applyBorder="1" applyAlignment="1">
      <alignment horizontal="center" vertical="center"/>
    </xf>
    <xf numFmtId="8" fontId="2" fillId="0" borderId="62" xfId="0" applyNumberFormat="1" applyFont="1" applyBorder="1" applyAlignment="1">
      <alignment horizontal="center" vertical="center"/>
    </xf>
    <xf numFmtId="8" fontId="2" fillId="0" borderId="42" xfId="0" applyNumberFormat="1" applyFont="1" applyBorder="1" applyAlignment="1">
      <alignment horizontal="center" vertical="center"/>
    </xf>
    <xf numFmtId="0" fontId="7" fillId="0" borderId="35" xfId="0" applyFont="1" applyBorder="1" applyAlignment="1">
      <alignment horizontal="center" vertical="center"/>
    </xf>
    <xf numFmtId="0" fontId="7" fillId="0" borderId="38" xfId="0" applyFont="1" applyBorder="1" applyAlignment="1">
      <alignment horizontal="center" vertical="center"/>
    </xf>
    <xf numFmtId="164" fontId="21" fillId="3" borderId="37" xfId="0" applyNumberFormat="1" applyFont="1" applyFill="1" applyBorder="1" applyAlignment="1">
      <alignment horizontal="center" vertical="center" wrapText="1"/>
    </xf>
    <xf numFmtId="164" fontId="21" fillId="3" borderId="39" xfId="0" applyNumberFormat="1" applyFont="1" applyFill="1" applyBorder="1" applyAlignment="1">
      <alignment horizontal="center" vertical="center" wrapText="1"/>
    </xf>
    <xf numFmtId="164" fontId="22" fillId="3" borderId="59" xfId="0" applyNumberFormat="1" applyFont="1" applyFill="1" applyBorder="1" applyAlignment="1">
      <alignment horizontal="center" vertical="center" wrapText="1"/>
    </xf>
    <xf numFmtId="164" fontId="22" fillId="3" borderId="60" xfId="0" applyNumberFormat="1" applyFont="1" applyFill="1" applyBorder="1" applyAlignment="1">
      <alignment horizontal="center" vertical="center" wrapText="1"/>
    </xf>
    <xf numFmtId="164" fontId="22" fillId="3" borderId="39" xfId="0" applyNumberFormat="1" applyFont="1" applyFill="1" applyBorder="1" applyAlignment="1">
      <alignment horizontal="center" vertical="center" wrapText="1"/>
    </xf>
    <xf numFmtId="0" fontId="22" fillId="0" borderId="35" xfId="0" applyFont="1" applyBorder="1" applyAlignment="1">
      <alignment horizontal="center" vertical="center"/>
    </xf>
    <xf numFmtId="0" fontId="22" fillId="0" borderId="38" xfId="0" applyFont="1" applyBorder="1" applyAlignment="1">
      <alignment horizontal="center" vertical="center"/>
    </xf>
    <xf numFmtId="0" fontId="22" fillId="0" borderId="39" xfId="0" applyFont="1" applyBorder="1" applyAlignment="1">
      <alignment horizontal="center" vertical="center"/>
    </xf>
    <xf numFmtId="164" fontId="6" fillId="12" borderId="61" xfId="0" applyNumberFormat="1" applyFont="1" applyFill="1" applyBorder="1" applyAlignment="1">
      <alignment horizontal="center" vertical="center"/>
    </xf>
    <xf numFmtId="0" fontId="7" fillId="0" borderId="51" xfId="0" applyFont="1" applyBorder="1" applyAlignment="1">
      <alignment horizontal="center" vertical="center"/>
    </xf>
    <xf numFmtId="164" fontId="2" fillId="0" borderId="9" xfId="0" applyNumberFormat="1" applyFont="1" applyBorder="1" applyAlignment="1">
      <alignment horizontal="center" wrapText="1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164" fontId="18" fillId="0" borderId="0" xfId="0" applyNumberFormat="1" applyFont="1" applyAlignment="1">
      <alignment horizontal="center"/>
    </xf>
    <xf numFmtId="0" fontId="2" fillId="0" borderId="0" xfId="0" applyFont="1" applyBorder="1" applyAlignment="1">
      <alignment horizontal="center"/>
    </xf>
    <xf numFmtId="164" fontId="2" fillId="0" borderId="0" xfId="0" applyNumberFormat="1" applyFont="1" applyBorder="1"/>
    <xf numFmtId="0" fontId="6" fillId="0" borderId="0" xfId="0" applyFont="1" applyBorder="1" applyAlignment="1">
      <alignment horizontal="right"/>
    </xf>
    <xf numFmtId="0" fontId="10" fillId="0" borderId="0" xfId="0" applyFont="1" applyBorder="1" applyAlignment="1">
      <alignment horizontal="right"/>
    </xf>
    <xf numFmtId="0" fontId="4" fillId="5" borderId="3" xfId="0" applyFont="1" applyFill="1" applyBorder="1" applyAlignment="1">
      <alignment horizontal="center"/>
    </xf>
    <xf numFmtId="0" fontId="4" fillId="5" borderId="4" xfId="0" applyFont="1" applyFill="1" applyBorder="1" applyAlignment="1">
      <alignment horizontal="center"/>
    </xf>
    <xf numFmtId="0" fontId="4" fillId="5" borderId="72" xfId="0" applyFont="1" applyFill="1" applyBorder="1" applyAlignment="1">
      <alignment horizontal="center"/>
    </xf>
    <xf numFmtId="0" fontId="3" fillId="5" borderId="73" xfId="0" applyFont="1" applyFill="1" applyBorder="1" applyAlignment="1">
      <alignment horizontal="center"/>
    </xf>
    <xf numFmtId="0" fontId="3" fillId="5" borderId="72" xfId="0" applyFont="1" applyFill="1" applyBorder="1" applyAlignment="1">
      <alignment horizontal="center"/>
    </xf>
    <xf numFmtId="0" fontId="2" fillId="0" borderId="74" xfId="0" applyFont="1" applyBorder="1" applyAlignment="1">
      <alignment horizontal="center"/>
    </xf>
    <xf numFmtId="0" fontId="2" fillId="0" borderId="75" xfId="0" applyFont="1" applyBorder="1" applyAlignment="1">
      <alignment horizontal="center"/>
    </xf>
    <xf numFmtId="164" fontId="2" fillId="0" borderId="75" xfId="0" applyNumberFormat="1" applyFont="1" applyBorder="1" applyAlignment="1">
      <alignment horizontal="center"/>
    </xf>
    <xf numFmtId="164" fontId="6" fillId="0" borderId="76" xfId="0" applyNumberFormat="1" applyFont="1" applyBorder="1" applyAlignment="1">
      <alignment horizontal="center"/>
    </xf>
    <xf numFmtId="0" fontId="2" fillId="11" borderId="77" xfId="0" applyFont="1" applyFill="1" applyBorder="1" applyAlignment="1">
      <alignment horizontal="center"/>
    </xf>
    <xf numFmtId="0" fontId="2" fillId="11" borderId="78" xfId="0" applyFont="1" applyFill="1" applyBorder="1" applyAlignment="1">
      <alignment horizontal="center"/>
    </xf>
    <xf numFmtId="164" fontId="2" fillId="11" borderId="78" xfId="0" applyNumberFormat="1" applyFont="1" applyFill="1" applyBorder="1" applyAlignment="1">
      <alignment horizontal="center"/>
    </xf>
    <xf numFmtId="164" fontId="6" fillId="11" borderId="79" xfId="0" applyNumberFormat="1" applyFont="1" applyFill="1" applyBorder="1" applyAlignment="1">
      <alignment horizontal="center"/>
    </xf>
    <xf numFmtId="0" fontId="2" fillId="0" borderId="77" xfId="0" applyFont="1" applyBorder="1" applyAlignment="1">
      <alignment horizontal="center"/>
    </xf>
    <xf numFmtId="0" fontId="2" fillId="0" borderId="78" xfId="0" applyFont="1" applyBorder="1" applyAlignment="1">
      <alignment horizontal="center"/>
    </xf>
    <xf numFmtId="164" fontId="2" fillId="0" borderId="78" xfId="0" applyNumberFormat="1" applyFont="1" applyBorder="1" applyAlignment="1">
      <alignment horizontal="center"/>
    </xf>
    <xf numFmtId="0" fontId="2" fillId="0" borderId="80" xfId="0" applyFont="1" applyBorder="1" applyAlignment="1">
      <alignment horizontal="center"/>
    </xf>
    <xf numFmtId="0" fontId="2" fillId="0" borderId="81" xfId="0" applyFont="1" applyBorder="1" applyAlignment="1">
      <alignment horizontal="center"/>
    </xf>
    <xf numFmtId="164" fontId="2" fillId="0" borderId="81" xfId="0" applyNumberFormat="1" applyFont="1" applyBorder="1" applyAlignment="1">
      <alignment horizontal="center"/>
    </xf>
    <xf numFmtId="0" fontId="6" fillId="4" borderId="81" xfId="0" applyFont="1" applyFill="1" applyBorder="1" applyAlignment="1">
      <alignment horizontal="center"/>
    </xf>
    <xf numFmtId="164" fontId="6" fillId="4" borderId="82" xfId="0" applyNumberFormat="1" applyFont="1" applyFill="1" applyBorder="1" applyAlignment="1">
      <alignment horizontal="center"/>
    </xf>
    <xf numFmtId="164" fontId="2" fillId="0" borderId="0" xfId="0" applyNumberFormat="1" applyFont="1" applyBorder="1" applyAlignment="1">
      <alignment horizontal="center" vertical="center"/>
    </xf>
    <xf numFmtId="164" fontId="2" fillId="0" borderId="83" xfId="0" applyNumberFormat="1" applyFont="1" applyBorder="1" applyAlignment="1">
      <alignment horizontal="center" vertical="center"/>
    </xf>
    <xf numFmtId="0" fontId="17" fillId="11" borderId="2" xfId="0" applyFont="1" applyFill="1" applyBorder="1" applyAlignment="1">
      <alignment horizontal="center"/>
    </xf>
    <xf numFmtId="0" fontId="17" fillId="0" borderId="29" xfId="0" applyFont="1" applyBorder="1" applyAlignment="1">
      <alignment horizontal="right"/>
    </xf>
    <xf numFmtId="164" fontId="6" fillId="11" borderId="2" xfId="0" applyNumberFormat="1" applyFont="1" applyFill="1" applyBorder="1" applyAlignment="1">
      <alignment horizontal="center" vertical="center"/>
    </xf>
    <xf numFmtId="0" fontId="2" fillId="0" borderId="77" xfId="0" applyFont="1" applyFill="1" applyBorder="1" applyAlignment="1">
      <alignment horizontal="center"/>
    </xf>
    <xf numFmtId="0" fontId="2" fillId="0" borderId="78" xfId="0" applyFont="1" applyFill="1" applyBorder="1" applyAlignment="1">
      <alignment horizontal="center"/>
    </xf>
    <xf numFmtId="164" fontId="2" fillId="0" borderId="78" xfId="0" applyNumberFormat="1" applyFont="1" applyFill="1" applyBorder="1" applyAlignment="1">
      <alignment horizontal="center"/>
    </xf>
    <xf numFmtId="0" fontId="6" fillId="0" borderId="78" xfId="0" applyNumberFormat="1" applyFont="1" applyFill="1" applyBorder="1" applyAlignment="1">
      <alignment horizontal="center"/>
    </xf>
    <xf numFmtId="0" fontId="6" fillId="11" borderId="78" xfId="0" applyNumberFormat="1" applyFont="1" applyFill="1" applyBorder="1" applyAlignment="1">
      <alignment horizontal="center"/>
    </xf>
  </cellXfs>
  <cellStyles count="2">
    <cellStyle name="Check Cell" xfId="1" builtinId="23"/>
    <cellStyle name="Normal" xfId="0" builtinId="0"/>
  </cellStyles>
  <dxfs count="0"/>
  <tableStyles count="0" defaultTableStyle="TableStyleMedium2" defaultPivotStyle="PivotStyleLight16"/>
  <colors>
    <mruColors>
      <color rgb="FF616D3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0</xdr:rowOff>
    </xdr:from>
    <xdr:to>
      <xdr:col>4</xdr:col>
      <xdr:colOff>504825</xdr:colOff>
      <xdr:row>8</xdr:row>
      <xdr:rowOff>101888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FF94F63-AF9D-7A9C-CF64-640EF56656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" y="0"/>
          <a:ext cx="2895600" cy="185448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170770</xdr:colOff>
      <xdr:row>3</xdr:row>
      <xdr:rowOff>6803</xdr:rowOff>
    </xdr:from>
    <xdr:to>
      <xdr:col>4</xdr:col>
      <xdr:colOff>401751</xdr:colOff>
      <xdr:row>11</xdr:row>
      <xdr:rowOff>97806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07F44B5-015A-4E3B-870E-5C13C2FA83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0770" y="727982"/>
          <a:ext cx="2897981" cy="187353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332695</xdr:colOff>
      <xdr:row>2</xdr:row>
      <xdr:rowOff>140153</xdr:rowOff>
    </xdr:from>
    <xdr:to>
      <xdr:col>5</xdr:col>
      <xdr:colOff>173151</xdr:colOff>
      <xdr:row>12</xdr:row>
      <xdr:rowOff>107331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FC7FC2B-3758-436C-8898-3C88EFFE89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2695" y="521153"/>
          <a:ext cx="2888456" cy="187217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0402AA-EDF1-4C76-85BB-23F0CB9A685A}">
  <dimension ref="A1:V32"/>
  <sheetViews>
    <sheetView workbookViewId="0">
      <selection activeCell="V13" sqref="V13"/>
    </sheetView>
  </sheetViews>
  <sheetFormatPr defaultRowHeight="17.25" x14ac:dyDescent="0.3"/>
  <cols>
    <col min="1" max="1" width="5.5703125" style="1" customWidth="1"/>
    <col min="2" max="2" width="9.5703125" style="1" bestFit="1" customWidth="1"/>
    <col min="3" max="4" width="10.85546875" style="1" bestFit="1" customWidth="1"/>
    <col min="5" max="5" width="9.5703125" style="1" customWidth="1"/>
    <col min="6" max="6" width="9.140625" style="1" customWidth="1"/>
    <col min="7" max="7" width="9.28515625" style="1" customWidth="1"/>
    <col min="8" max="8" width="10.85546875" style="1" customWidth="1"/>
    <col min="9" max="9" width="21.85546875" style="1" customWidth="1"/>
    <col min="10" max="10" width="9.140625" style="1"/>
    <col min="11" max="11" width="13.42578125" style="1" customWidth="1"/>
    <col min="12" max="12" width="9.140625" style="1"/>
    <col min="13" max="13" width="11.5703125" style="1" bestFit="1" customWidth="1"/>
    <col min="14" max="15" width="9.140625" style="1"/>
    <col min="16" max="16" width="19.28515625" style="1" customWidth="1"/>
    <col min="17" max="17" width="12.85546875" style="1" bestFit="1" customWidth="1"/>
    <col min="18" max="18" width="9.140625" style="1"/>
    <col min="19" max="19" width="16.140625" style="1" customWidth="1"/>
    <col min="20" max="21" width="9.140625" style="1"/>
    <col min="22" max="22" width="25.42578125" style="1" customWidth="1"/>
    <col min="23" max="16384" width="9.140625" style="1"/>
  </cols>
  <sheetData>
    <row r="1" spans="1:22" x14ac:dyDescent="0.3">
      <c r="A1" s="219"/>
      <c r="B1" s="220"/>
      <c r="C1" s="220"/>
      <c r="D1" s="220"/>
      <c r="E1" s="221"/>
    </row>
    <row r="2" spans="1:22" x14ac:dyDescent="0.3">
      <c r="A2" s="222"/>
      <c r="B2" s="223"/>
      <c r="C2" s="223"/>
      <c r="D2" s="223"/>
      <c r="E2" s="224"/>
    </row>
    <row r="3" spans="1:22" x14ac:dyDescent="0.3">
      <c r="A3" s="222"/>
      <c r="B3" s="223"/>
      <c r="C3" s="223"/>
      <c r="D3" s="223"/>
      <c r="E3" s="224"/>
    </row>
    <row r="4" spans="1:22" x14ac:dyDescent="0.3">
      <c r="A4" s="222"/>
      <c r="B4" s="223"/>
      <c r="C4" s="223"/>
      <c r="D4" s="223"/>
      <c r="E4" s="224"/>
    </row>
    <row r="5" spans="1:22" x14ac:dyDescent="0.3">
      <c r="A5" s="222"/>
      <c r="B5" s="223"/>
      <c r="C5" s="223"/>
      <c r="D5" s="223"/>
      <c r="E5" s="224"/>
    </row>
    <row r="6" spans="1:22" x14ac:dyDescent="0.3">
      <c r="A6" s="222"/>
      <c r="B6" s="223"/>
      <c r="C6" s="223"/>
      <c r="D6" s="223"/>
      <c r="E6" s="224"/>
    </row>
    <row r="7" spans="1:22" x14ac:dyDescent="0.3">
      <c r="A7" s="222"/>
      <c r="B7" s="223"/>
      <c r="C7" s="223"/>
      <c r="D7" s="223"/>
      <c r="E7" s="224"/>
    </row>
    <row r="8" spans="1:22" x14ac:dyDescent="0.3">
      <c r="A8" s="222"/>
      <c r="B8" s="223"/>
      <c r="C8" s="223"/>
      <c r="D8" s="223"/>
      <c r="E8" s="224"/>
    </row>
    <row r="9" spans="1:22" x14ac:dyDescent="0.3">
      <c r="A9" s="222"/>
      <c r="B9" s="223"/>
      <c r="C9" s="223"/>
      <c r="D9" s="223"/>
      <c r="E9" s="224"/>
    </row>
    <row r="10" spans="1:22" ht="18" thickBot="1" x14ac:dyDescent="0.35">
      <c r="A10" s="225"/>
      <c r="B10" s="226"/>
      <c r="C10" s="226"/>
      <c r="D10" s="226"/>
      <c r="E10" s="227"/>
    </row>
    <row r="11" spans="1:22" ht="21" thickBot="1" x14ac:dyDescent="0.35">
      <c r="A11" s="239" t="s">
        <v>6</v>
      </c>
      <c r="B11" s="233"/>
      <c r="C11" s="233"/>
      <c r="D11" s="233"/>
      <c r="E11" s="234"/>
      <c r="M11" s="11"/>
      <c r="N11" s="232" t="s">
        <v>7</v>
      </c>
      <c r="O11" s="233"/>
      <c r="P11" s="233"/>
      <c r="Q11" s="233"/>
      <c r="R11" s="234"/>
    </row>
    <row r="12" spans="1:22" ht="18.75" customHeight="1" thickBot="1" x14ac:dyDescent="0.35">
      <c r="A12" s="4"/>
      <c r="B12" s="228" t="s">
        <v>1</v>
      </c>
      <c r="C12" s="229"/>
      <c r="D12" s="10" t="s">
        <v>0</v>
      </c>
      <c r="E12" s="240" t="s">
        <v>2</v>
      </c>
      <c r="F12" s="241"/>
      <c r="G12" s="242"/>
      <c r="H12" s="237" t="s">
        <v>10</v>
      </c>
      <c r="I12" s="238"/>
      <c r="J12" s="8"/>
      <c r="K12" s="9" t="s">
        <v>5</v>
      </c>
      <c r="N12" s="235" t="s">
        <v>8</v>
      </c>
      <c r="O12" s="236"/>
      <c r="P12" s="12" t="s">
        <v>11</v>
      </c>
      <c r="Q12" s="236" t="s">
        <v>9</v>
      </c>
      <c r="R12" s="236"/>
      <c r="S12" s="12" t="s">
        <v>12</v>
      </c>
      <c r="T12" s="236" t="s">
        <v>24</v>
      </c>
      <c r="U12" s="236"/>
      <c r="V12" s="13" t="s">
        <v>13</v>
      </c>
    </row>
    <row r="13" spans="1:22" ht="18" thickBot="1" x14ac:dyDescent="0.35">
      <c r="A13" s="5">
        <v>1</v>
      </c>
      <c r="B13" s="243" t="s">
        <v>52</v>
      </c>
      <c r="C13" s="243"/>
      <c r="D13" s="1" t="s">
        <v>3</v>
      </c>
      <c r="E13" s="6"/>
      <c r="F13" s="244">
        <v>45700</v>
      </c>
      <c r="G13" s="244"/>
      <c r="H13" s="7">
        <v>0.15</v>
      </c>
      <c r="I13" s="6">
        <f>F13*H13</f>
        <v>6855</v>
      </c>
      <c r="K13" s="6">
        <f>F13+I13</f>
        <v>52555</v>
      </c>
      <c r="M13" s="6"/>
      <c r="N13" s="250">
        <v>21</v>
      </c>
      <c r="O13" s="251"/>
      <c r="P13" s="14">
        <f>K13/N13</f>
        <v>2502.6190476190477</v>
      </c>
      <c r="Q13" s="251">
        <v>8</v>
      </c>
      <c r="R13" s="251"/>
      <c r="S13" s="14">
        <f>P13/Q13</f>
        <v>312.82738095238096</v>
      </c>
      <c r="T13" s="251">
        <v>2.4</v>
      </c>
      <c r="U13" s="252"/>
      <c r="V13" s="15">
        <f>S13*T13</f>
        <v>750.78571428571433</v>
      </c>
    </row>
    <row r="14" spans="1:22" ht="18" thickBot="1" x14ac:dyDescent="0.35">
      <c r="A14" s="5">
        <v>2</v>
      </c>
      <c r="B14" s="230" t="s">
        <v>115</v>
      </c>
      <c r="C14" s="230"/>
      <c r="D14" s="1" t="s">
        <v>3</v>
      </c>
      <c r="F14" s="231">
        <v>43000</v>
      </c>
      <c r="G14" s="231"/>
      <c r="H14" s="7">
        <v>0.15</v>
      </c>
      <c r="I14" s="6">
        <f>F14*H14</f>
        <v>6450</v>
      </c>
      <c r="K14" s="6">
        <f>F14+I14</f>
        <v>49450</v>
      </c>
      <c r="N14" s="253">
        <v>21</v>
      </c>
      <c r="O14" s="254"/>
      <c r="P14" s="14">
        <f>K14/N14</f>
        <v>2354.7619047619046</v>
      </c>
      <c r="Q14" s="255">
        <v>8</v>
      </c>
      <c r="R14" s="254"/>
      <c r="S14" s="14">
        <f>P14/Q14</f>
        <v>294.34523809523807</v>
      </c>
      <c r="T14" s="255">
        <v>2.4</v>
      </c>
      <c r="U14" s="256"/>
      <c r="V14" s="15">
        <f>S14*T14</f>
        <v>706.42857142857133</v>
      </c>
    </row>
    <row r="15" spans="1:22" ht="18" thickBot="1" x14ac:dyDescent="0.35">
      <c r="A15" s="5"/>
      <c r="G15" s="2"/>
    </row>
    <row r="16" spans="1:22" x14ac:dyDescent="0.3">
      <c r="A16" s="5"/>
      <c r="N16" s="247" t="s">
        <v>25</v>
      </c>
      <c r="O16" s="248"/>
      <c r="P16" s="249"/>
    </row>
    <row r="17" spans="1:17" ht="18" thickBot="1" x14ac:dyDescent="0.35">
      <c r="A17" s="5"/>
      <c r="N17" s="245">
        <f>V13*Q13</f>
        <v>6006.2857142857147</v>
      </c>
      <c r="O17" s="246"/>
      <c r="P17" s="42"/>
    </row>
    <row r="18" spans="1:17" x14ac:dyDescent="0.3">
      <c r="A18" s="5"/>
    </row>
    <row r="19" spans="1:17" ht="18" thickBot="1" x14ac:dyDescent="0.35">
      <c r="A19" s="5"/>
    </row>
    <row r="20" spans="1:17" x14ac:dyDescent="0.3">
      <c r="A20" s="5"/>
      <c r="N20" s="247" t="s">
        <v>25</v>
      </c>
      <c r="O20" s="248"/>
      <c r="P20" s="249"/>
    </row>
    <row r="21" spans="1:17" ht="18" thickBot="1" x14ac:dyDescent="0.35">
      <c r="A21" s="5"/>
      <c r="N21" s="245">
        <f>V14*Q14</f>
        <v>5651.4285714285706</v>
      </c>
      <c r="O21" s="246"/>
      <c r="P21" s="42"/>
    </row>
    <row r="22" spans="1:17" x14ac:dyDescent="0.3">
      <c r="A22" s="5"/>
    </row>
    <row r="23" spans="1:17" x14ac:dyDescent="0.3">
      <c r="A23" s="5"/>
    </row>
    <row r="24" spans="1:17" x14ac:dyDescent="0.3">
      <c r="A24" s="5"/>
      <c r="P24" s="6"/>
      <c r="Q24" s="6"/>
    </row>
    <row r="25" spans="1:17" x14ac:dyDescent="0.3">
      <c r="A25" s="5"/>
    </row>
    <row r="26" spans="1:17" x14ac:dyDescent="0.3">
      <c r="A26" s="5"/>
    </row>
    <row r="27" spans="1:17" x14ac:dyDescent="0.3">
      <c r="A27" s="5"/>
    </row>
    <row r="28" spans="1:17" x14ac:dyDescent="0.3">
      <c r="A28" s="5"/>
    </row>
    <row r="29" spans="1:17" x14ac:dyDescent="0.3">
      <c r="A29" s="5"/>
    </row>
    <row r="30" spans="1:17" x14ac:dyDescent="0.3">
      <c r="A30" s="5"/>
    </row>
    <row r="31" spans="1:17" x14ac:dyDescent="0.3">
      <c r="A31" s="5"/>
    </row>
    <row r="32" spans="1:17" x14ac:dyDescent="0.3">
      <c r="A32" s="5"/>
    </row>
  </sheetData>
  <mergeCells count="23">
    <mergeCell ref="N17:O17"/>
    <mergeCell ref="N20:P20"/>
    <mergeCell ref="N21:O21"/>
    <mergeCell ref="T12:U12"/>
    <mergeCell ref="N13:O13"/>
    <mergeCell ref="Q13:R13"/>
    <mergeCell ref="T13:U13"/>
    <mergeCell ref="N14:O14"/>
    <mergeCell ref="Q14:R14"/>
    <mergeCell ref="T14:U14"/>
    <mergeCell ref="N16:P16"/>
    <mergeCell ref="A1:E10"/>
    <mergeCell ref="B12:C12"/>
    <mergeCell ref="B14:C14"/>
    <mergeCell ref="F14:G14"/>
    <mergeCell ref="N11:R11"/>
    <mergeCell ref="N12:O12"/>
    <mergeCell ref="Q12:R12"/>
    <mergeCell ref="H12:I12"/>
    <mergeCell ref="A11:E11"/>
    <mergeCell ref="E12:G12"/>
    <mergeCell ref="B13:C13"/>
    <mergeCell ref="F13:G13"/>
  </mergeCells>
  <pageMargins left="0.7" right="0.7" top="0.75" bottom="0.75" header="0.3" footer="0.3"/>
  <pageSetup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016269-A42B-4449-9945-BFE91412DC7B}">
  <dimension ref="A2:AF244"/>
  <sheetViews>
    <sheetView tabSelected="1" topLeftCell="A169" zoomScale="62" zoomScaleNormal="62" workbookViewId="0">
      <selection activeCell="T174" sqref="T174"/>
    </sheetView>
  </sheetViews>
  <sheetFormatPr defaultRowHeight="17.25" x14ac:dyDescent="0.3"/>
  <cols>
    <col min="1" max="2" width="9.140625" style="1"/>
    <col min="3" max="3" width="11.5703125" style="1" customWidth="1"/>
    <col min="4" max="4" width="10" style="1" bestFit="1" customWidth="1"/>
    <col min="5" max="5" width="9.140625" style="1"/>
    <col min="6" max="6" width="5.28515625" style="1" customWidth="1"/>
    <col min="7" max="7" width="6.140625" style="1" customWidth="1"/>
    <col min="8" max="8" width="67.7109375" style="1" customWidth="1"/>
    <col min="9" max="9" width="25.42578125" style="1" bestFit="1" customWidth="1"/>
    <col min="10" max="10" width="44.140625" style="1" customWidth="1"/>
    <col min="11" max="11" width="22.28515625" style="1" customWidth="1"/>
    <col min="12" max="12" width="23" style="1" customWidth="1"/>
    <col min="13" max="13" width="21.42578125" style="1" bestFit="1" customWidth="1"/>
    <col min="14" max="14" width="17.7109375" style="1" customWidth="1"/>
    <col min="15" max="15" width="11.85546875" style="1" customWidth="1"/>
    <col min="16" max="16" width="26" style="1" bestFit="1" customWidth="1"/>
    <col min="17" max="18" width="9.140625" style="1"/>
    <col min="19" max="19" width="23.140625" style="1" bestFit="1" customWidth="1"/>
    <col min="20" max="20" width="25.140625" style="1" bestFit="1" customWidth="1"/>
    <col min="21" max="21" width="24" style="1" bestFit="1" customWidth="1"/>
    <col min="22" max="22" width="16.28515625" style="1" bestFit="1" customWidth="1"/>
    <col min="23" max="23" width="25.85546875" style="1" bestFit="1" customWidth="1"/>
    <col min="24" max="24" width="14.28515625" style="1" bestFit="1" customWidth="1"/>
    <col min="25" max="25" width="10.7109375" style="1" bestFit="1" customWidth="1"/>
    <col min="26" max="27" width="13.7109375" style="1" bestFit="1" customWidth="1"/>
    <col min="28" max="28" width="21.42578125" style="1" bestFit="1" customWidth="1"/>
    <col min="29" max="29" width="12.85546875" style="1" customWidth="1"/>
    <col min="30" max="30" width="28.7109375" style="1" bestFit="1" customWidth="1"/>
    <col min="31" max="31" width="10" style="1" customWidth="1"/>
    <col min="32" max="33" width="12.140625" style="1" bestFit="1" customWidth="1"/>
    <col min="34" max="16384" width="9.140625" style="1"/>
  </cols>
  <sheetData>
    <row r="2" spans="1:22" ht="18" thickBot="1" x14ac:dyDescent="0.35">
      <c r="A2" s="340"/>
      <c r="B2" s="340"/>
      <c r="C2" s="340"/>
      <c r="D2" s="340"/>
      <c r="E2" s="340"/>
      <c r="H2" s="342" t="s">
        <v>30</v>
      </c>
      <c r="I2" s="342"/>
    </row>
    <row r="3" spans="1:22" ht="21" thickBot="1" x14ac:dyDescent="0.35">
      <c r="A3" s="340"/>
      <c r="B3" s="340"/>
      <c r="C3" s="340"/>
      <c r="D3" s="340"/>
      <c r="E3" s="340"/>
      <c r="H3" s="54" t="s">
        <v>34</v>
      </c>
      <c r="I3" s="343" t="s">
        <v>31</v>
      </c>
      <c r="J3" s="344"/>
      <c r="K3" s="64" t="s">
        <v>32</v>
      </c>
      <c r="L3" s="65" t="s">
        <v>33</v>
      </c>
      <c r="M3" s="66" t="s">
        <v>48</v>
      </c>
      <c r="N3" s="328" t="s">
        <v>44</v>
      </c>
      <c r="O3" s="329"/>
      <c r="P3" s="328" t="s">
        <v>4</v>
      </c>
      <c r="Q3" s="330"/>
      <c r="R3" s="331"/>
      <c r="S3" s="1" t="s">
        <v>49</v>
      </c>
      <c r="T3" s="1" t="s">
        <v>50</v>
      </c>
    </row>
    <row r="4" spans="1:22" x14ac:dyDescent="0.3">
      <c r="A4" s="340"/>
      <c r="B4" s="340"/>
      <c r="C4" s="340"/>
      <c r="D4" s="340"/>
      <c r="E4" s="340"/>
      <c r="H4" s="118">
        <v>1</v>
      </c>
      <c r="I4" s="339">
        <v>0</v>
      </c>
      <c r="J4" s="339"/>
      <c r="K4" s="53" t="s">
        <v>111</v>
      </c>
      <c r="L4" s="53"/>
      <c r="M4" s="47">
        <v>0</v>
      </c>
      <c r="N4" s="339">
        <v>0</v>
      </c>
      <c r="O4" s="339"/>
      <c r="P4" s="339">
        <f>M4+N4</f>
        <v>0</v>
      </c>
      <c r="Q4" s="339"/>
      <c r="R4" s="370"/>
      <c r="S4" s="395">
        <v>6000</v>
      </c>
      <c r="T4" s="359">
        <v>2000</v>
      </c>
      <c r="V4" s="294" t="s">
        <v>114</v>
      </c>
    </row>
    <row r="5" spans="1:22" x14ac:dyDescent="0.3">
      <c r="A5" s="340"/>
      <c r="B5" s="340"/>
      <c r="C5" s="340"/>
      <c r="D5" s="340"/>
      <c r="E5" s="340"/>
      <c r="H5" s="201">
        <v>2</v>
      </c>
      <c r="I5" s="309">
        <v>0</v>
      </c>
      <c r="J5" s="309"/>
      <c r="K5" s="205" t="s">
        <v>111</v>
      </c>
      <c r="L5" s="121"/>
      <c r="M5" s="120">
        <v>0</v>
      </c>
      <c r="N5" s="305">
        <v>0</v>
      </c>
      <c r="O5" s="305"/>
      <c r="P5" s="305">
        <f>M5+N5</f>
        <v>0</v>
      </c>
      <c r="Q5" s="305"/>
      <c r="R5" s="306"/>
      <c r="S5" s="396"/>
      <c r="T5" s="360"/>
      <c r="V5" s="294"/>
    </row>
    <row r="6" spans="1:22" x14ac:dyDescent="0.3">
      <c r="A6" s="340"/>
      <c r="B6" s="340"/>
      <c r="C6" s="340"/>
      <c r="D6" s="340"/>
      <c r="E6" s="340"/>
      <c r="H6" s="200">
        <v>3</v>
      </c>
      <c r="I6" s="230">
        <v>0</v>
      </c>
      <c r="J6" s="230"/>
      <c r="K6" s="3" t="s">
        <v>111</v>
      </c>
      <c r="L6" s="3"/>
      <c r="M6" s="5">
        <v>0</v>
      </c>
      <c r="N6" s="307">
        <v>0</v>
      </c>
      <c r="O6" s="307"/>
      <c r="P6" s="307">
        <f>M6+N6</f>
        <v>0</v>
      </c>
      <c r="Q6" s="307"/>
      <c r="R6" s="308"/>
      <c r="S6" s="396"/>
      <c r="T6" s="360"/>
      <c r="V6" s="294"/>
    </row>
    <row r="7" spans="1:22" x14ac:dyDescent="0.3">
      <c r="A7" s="340"/>
      <c r="B7" s="340"/>
      <c r="C7" s="340"/>
      <c r="D7" s="340"/>
      <c r="E7" s="340"/>
      <c r="H7" s="201">
        <v>4</v>
      </c>
      <c r="I7" s="309">
        <v>0</v>
      </c>
      <c r="J7" s="309"/>
      <c r="K7" s="205" t="s">
        <v>111</v>
      </c>
      <c r="L7" s="202"/>
      <c r="M7" s="120">
        <v>0</v>
      </c>
      <c r="N7" s="309">
        <v>0</v>
      </c>
      <c r="O7" s="309"/>
      <c r="P7" s="305">
        <f t="shared" ref="P7:P9" si="0">SUM(M7+N7)</f>
        <v>0</v>
      </c>
      <c r="Q7" s="305"/>
      <c r="R7" s="306"/>
      <c r="S7" s="396"/>
      <c r="T7" s="360"/>
      <c r="V7" s="294"/>
    </row>
    <row r="8" spans="1:22" x14ac:dyDescent="0.3">
      <c r="A8" s="340"/>
      <c r="B8" s="340"/>
      <c r="C8" s="340"/>
      <c r="D8" s="340"/>
      <c r="E8" s="340"/>
      <c r="H8" s="200">
        <v>5</v>
      </c>
      <c r="I8" s="230">
        <v>0</v>
      </c>
      <c r="J8" s="230"/>
      <c r="K8" s="3" t="s">
        <v>111</v>
      </c>
      <c r="L8" s="2"/>
      <c r="M8" s="5">
        <v>0</v>
      </c>
      <c r="N8" s="307">
        <v>0</v>
      </c>
      <c r="O8" s="307"/>
      <c r="P8" s="307">
        <f t="shared" si="0"/>
        <v>0</v>
      </c>
      <c r="Q8" s="307"/>
      <c r="R8" s="308"/>
      <c r="S8" s="396"/>
      <c r="T8" s="360"/>
      <c r="V8" s="294"/>
    </row>
    <row r="9" spans="1:22" x14ac:dyDescent="0.3">
      <c r="A9" s="340"/>
      <c r="B9" s="340"/>
      <c r="C9" s="340"/>
      <c r="D9" s="340"/>
      <c r="E9" s="340"/>
      <c r="H9" s="201">
        <v>6</v>
      </c>
      <c r="I9" s="309">
        <v>0</v>
      </c>
      <c r="J9" s="309"/>
      <c r="K9" s="205" t="s">
        <v>111</v>
      </c>
      <c r="L9" s="121"/>
      <c r="M9" s="120">
        <v>0</v>
      </c>
      <c r="N9" s="305">
        <v>0</v>
      </c>
      <c r="O9" s="305"/>
      <c r="P9" s="305">
        <f t="shared" si="0"/>
        <v>0</v>
      </c>
      <c r="Q9" s="305"/>
      <c r="R9" s="306"/>
      <c r="S9" s="396"/>
      <c r="T9" s="360"/>
      <c r="V9" s="294"/>
    </row>
    <row r="10" spans="1:22" x14ac:dyDescent="0.3">
      <c r="A10" s="340"/>
      <c r="B10" s="340"/>
      <c r="C10" s="340"/>
      <c r="D10" s="340"/>
      <c r="E10" s="340"/>
      <c r="H10" s="200">
        <v>7</v>
      </c>
      <c r="I10" s="230">
        <v>0</v>
      </c>
      <c r="J10" s="230"/>
      <c r="K10" s="3" t="s">
        <v>111</v>
      </c>
      <c r="L10" s="3"/>
      <c r="M10" s="5">
        <v>0</v>
      </c>
      <c r="N10" s="307">
        <v>0</v>
      </c>
      <c r="O10" s="307"/>
      <c r="P10" s="307">
        <f t="shared" ref="P10:P11" si="1">SUM(M10+N10)</f>
        <v>0</v>
      </c>
      <c r="Q10" s="307"/>
      <c r="R10" s="308"/>
      <c r="S10" s="396"/>
      <c r="T10" s="360"/>
      <c r="V10" s="294"/>
    </row>
    <row r="11" spans="1:22" x14ac:dyDescent="0.3">
      <c r="A11" s="340"/>
      <c r="B11" s="340"/>
      <c r="C11" s="340"/>
      <c r="D11" s="340"/>
      <c r="E11" s="340"/>
      <c r="H11" s="201">
        <v>8</v>
      </c>
      <c r="I11" s="309">
        <v>0</v>
      </c>
      <c r="J11" s="309"/>
      <c r="K11" s="205" t="s">
        <v>111</v>
      </c>
      <c r="L11" s="121"/>
      <c r="M11" s="120">
        <v>0</v>
      </c>
      <c r="N11" s="305">
        <v>0</v>
      </c>
      <c r="O11" s="305"/>
      <c r="P11" s="305">
        <f t="shared" si="1"/>
        <v>0</v>
      </c>
      <c r="Q11" s="305"/>
      <c r="R11" s="306"/>
      <c r="S11" s="396"/>
      <c r="T11" s="360"/>
      <c r="V11" s="294"/>
    </row>
    <row r="12" spans="1:22" x14ac:dyDescent="0.3">
      <c r="A12" s="340"/>
      <c r="B12" s="340"/>
      <c r="C12" s="340"/>
      <c r="D12" s="340"/>
      <c r="E12" s="340"/>
      <c r="H12" s="200">
        <v>9</v>
      </c>
      <c r="I12" s="230">
        <v>0</v>
      </c>
      <c r="J12" s="230"/>
      <c r="K12" s="3"/>
      <c r="L12" s="3"/>
      <c r="M12" s="5">
        <v>0</v>
      </c>
      <c r="N12" s="307">
        <v>0</v>
      </c>
      <c r="O12" s="307"/>
      <c r="P12" s="307">
        <f t="shared" ref="P12" si="2">SUM(M12+N12)</f>
        <v>0</v>
      </c>
      <c r="Q12" s="307"/>
      <c r="R12" s="308"/>
      <c r="S12" s="396"/>
      <c r="T12" s="360"/>
      <c r="V12" s="294"/>
    </row>
    <row r="13" spans="1:22" x14ac:dyDescent="0.3">
      <c r="A13" s="340"/>
      <c r="B13" s="340"/>
      <c r="C13" s="340"/>
      <c r="D13" s="340"/>
      <c r="E13" s="340"/>
      <c r="H13" s="201">
        <v>10</v>
      </c>
      <c r="I13" s="309">
        <v>0</v>
      </c>
      <c r="J13" s="309"/>
      <c r="K13" s="121"/>
      <c r="L13" s="121"/>
      <c r="M13" s="120">
        <v>0</v>
      </c>
      <c r="N13" s="305">
        <v>0</v>
      </c>
      <c r="O13" s="305"/>
      <c r="P13" s="305">
        <f t="shared" ref="P13" si="3">SUM(M13+N13)</f>
        <v>0</v>
      </c>
      <c r="Q13" s="305"/>
      <c r="R13" s="306"/>
      <c r="S13" s="396"/>
      <c r="T13" s="360"/>
      <c r="V13" s="294"/>
    </row>
    <row r="14" spans="1:22" x14ac:dyDescent="0.3">
      <c r="A14" s="340"/>
      <c r="B14" s="340"/>
      <c r="C14" s="340"/>
      <c r="D14" s="340"/>
      <c r="E14" s="340"/>
      <c r="H14" s="200">
        <v>11</v>
      </c>
      <c r="I14" s="230">
        <v>0</v>
      </c>
      <c r="J14" s="230"/>
      <c r="K14" s="3"/>
      <c r="L14" s="3"/>
      <c r="M14" s="5">
        <v>0</v>
      </c>
      <c r="N14" s="307">
        <v>0</v>
      </c>
      <c r="O14" s="307"/>
      <c r="P14" s="307">
        <f t="shared" ref="P14" si="4">SUM(M14+N14)</f>
        <v>0</v>
      </c>
      <c r="Q14" s="307"/>
      <c r="R14" s="308"/>
      <c r="S14" s="396"/>
      <c r="T14" s="360"/>
      <c r="V14" s="294"/>
    </row>
    <row r="15" spans="1:22" x14ac:dyDescent="0.3">
      <c r="A15" s="340"/>
      <c r="B15" s="340"/>
      <c r="C15" s="340"/>
      <c r="D15" s="340"/>
      <c r="E15" s="340"/>
      <c r="H15" s="201">
        <v>12</v>
      </c>
      <c r="I15" s="309">
        <v>0</v>
      </c>
      <c r="J15" s="309"/>
      <c r="K15" s="121"/>
      <c r="L15" s="121"/>
      <c r="M15" s="120">
        <v>0</v>
      </c>
      <c r="N15" s="305">
        <v>0</v>
      </c>
      <c r="O15" s="305"/>
      <c r="P15" s="305">
        <f t="shared" ref="P15" si="5">SUM(M15+N15)</f>
        <v>0</v>
      </c>
      <c r="Q15" s="305"/>
      <c r="R15" s="306"/>
      <c r="S15" s="396"/>
      <c r="T15" s="360"/>
      <c r="V15" s="294"/>
    </row>
    <row r="16" spans="1:22" x14ac:dyDescent="0.3">
      <c r="A16" s="340"/>
      <c r="B16" s="340"/>
      <c r="C16" s="340"/>
      <c r="D16" s="340"/>
      <c r="E16" s="340"/>
      <c r="H16" s="200">
        <v>13</v>
      </c>
      <c r="I16" s="230">
        <v>0</v>
      </c>
      <c r="J16" s="230"/>
      <c r="K16" s="3"/>
      <c r="L16" s="3"/>
      <c r="M16" s="5">
        <v>0</v>
      </c>
      <c r="N16" s="307">
        <v>0</v>
      </c>
      <c r="O16" s="307"/>
      <c r="P16" s="307">
        <f t="shared" ref="P16" si="6">SUM(M16+N16)</f>
        <v>0</v>
      </c>
      <c r="Q16" s="307"/>
      <c r="R16" s="308"/>
      <c r="S16" s="396"/>
      <c r="T16" s="360"/>
      <c r="V16" s="294"/>
    </row>
    <row r="17" spans="1:22" x14ac:dyDescent="0.3">
      <c r="A17" s="340"/>
      <c r="B17" s="340"/>
      <c r="C17" s="340"/>
      <c r="D17" s="340"/>
      <c r="E17" s="340"/>
      <c r="H17" s="201">
        <v>14</v>
      </c>
      <c r="I17" s="309">
        <v>0</v>
      </c>
      <c r="J17" s="309"/>
      <c r="K17" s="121"/>
      <c r="L17" s="121"/>
      <c r="M17" s="120">
        <v>0</v>
      </c>
      <c r="N17" s="305">
        <v>0</v>
      </c>
      <c r="O17" s="305"/>
      <c r="P17" s="305">
        <f t="shared" ref="P17" si="7">SUM(M17+N17)</f>
        <v>0</v>
      </c>
      <c r="Q17" s="305"/>
      <c r="R17" s="306"/>
      <c r="S17" s="396"/>
      <c r="T17" s="360"/>
      <c r="V17" s="294"/>
    </row>
    <row r="18" spans="1:22" x14ac:dyDescent="0.3">
      <c r="A18" s="340"/>
      <c r="B18" s="340"/>
      <c r="C18" s="340"/>
      <c r="D18" s="340"/>
      <c r="E18" s="340"/>
      <c r="H18" s="200">
        <v>15</v>
      </c>
      <c r="I18" s="230">
        <v>0</v>
      </c>
      <c r="J18" s="230"/>
      <c r="K18" s="3"/>
      <c r="L18" s="3"/>
      <c r="M18" s="5">
        <v>0</v>
      </c>
      <c r="N18" s="307">
        <v>0</v>
      </c>
      <c r="O18" s="307"/>
      <c r="P18" s="307">
        <f t="shared" ref="P18" si="8">SUM(M18+N18)</f>
        <v>0</v>
      </c>
      <c r="Q18" s="307"/>
      <c r="R18" s="308"/>
      <c r="S18" s="396"/>
      <c r="T18" s="360"/>
      <c r="V18" s="294"/>
    </row>
    <row r="19" spans="1:22" x14ac:dyDescent="0.3">
      <c r="A19" s="340"/>
      <c r="B19" s="340"/>
      <c r="C19" s="340"/>
      <c r="D19" s="340"/>
      <c r="E19" s="340"/>
      <c r="H19" s="201">
        <v>16</v>
      </c>
      <c r="I19" s="309">
        <v>0</v>
      </c>
      <c r="J19" s="309"/>
      <c r="K19" s="121"/>
      <c r="L19" s="121"/>
      <c r="M19" s="120">
        <v>0</v>
      </c>
      <c r="N19" s="305">
        <v>0</v>
      </c>
      <c r="O19" s="305"/>
      <c r="P19" s="305">
        <f t="shared" ref="P19" si="9">SUM(M19+N19)</f>
        <v>0</v>
      </c>
      <c r="Q19" s="305"/>
      <c r="R19" s="306"/>
      <c r="S19" s="396"/>
      <c r="T19" s="360"/>
      <c r="V19" s="294"/>
    </row>
    <row r="20" spans="1:22" x14ac:dyDescent="0.3">
      <c r="A20" s="340"/>
      <c r="B20" s="340"/>
      <c r="C20" s="340"/>
      <c r="D20" s="340"/>
      <c r="E20" s="340"/>
      <c r="H20" s="200">
        <v>17</v>
      </c>
      <c r="I20" s="230">
        <v>0</v>
      </c>
      <c r="J20" s="230"/>
      <c r="K20" s="3"/>
      <c r="L20" s="3"/>
      <c r="M20" s="5">
        <v>0</v>
      </c>
      <c r="N20" s="307">
        <v>0</v>
      </c>
      <c r="O20" s="307"/>
      <c r="P20" s="307">
        <f t="shared" ref="P20" si="10">SUM(M20+N20)</f>
        <v>0</v>
      </c>
      <c r="Q20" s="307"/>
      <c r="R20" s="308"/>
      <c r="S20" s="396"/>
      <c r="T20" s="360"/>
      <c r="V20" s="294"/>
    </row>
    <row r="21" spans="1:22" x14ac:dyDescent="0.3">
      <c r="A21" s="340"/>
      <c r="B21" s="340"/>
      <c r="C21" s="340"/>
      <c r="D21" s="340"/>
      <c r="E21" s="340"/>
      <c r="H21" s="201">
        <v>18</v>
      </c>
      <c r="I21" s="309">
        <v>0</v>
      </c>
      <c r="J21" s="309"/>
      <c r="K21" s="121"/>
      <c r="L21" s="121"/>
      <c r="M21" s="120">
        <v>0</v>
      </c>
      <c r="N21" s="305">
        <v>0</v>
      </c>
      <c r="O21" s="305"/>
      <c r="P21" s="305">
        <f t="shared" ref="P21" si="11">SUM(M21+N21)</f>
        <v>0</v>
      </c>
      <c r="Q21" s="305"/>
      <c r="R21" s="306"/>
      <c r="S21" s="396"/>
      <c r="T21" s="360"/>
      <c r="V21" s="294"/>
    </row>
    <row r="22" spans="1:22" x14ac:dyDescent="0.3">
      <c r="A22" s="340"/>
      <c r="B22" s="340"/>
      <c r="C22" s="340"/>
      <c r="D22" s="340"/>
      <c r="E22" s="340"/>
      <c r="H22" s="200">
        <v>19</v>
      </c>
      <c r="I22" s="230">
        <v>0</v>
      </c>
      <c r="J22" s="230"/>
      <c r="K22" s="3"/>
      <c r="L22" s="3"/>
      <c r="M22" s="5">
        <v>0</v>
      </c>
      <c r="N22" s="307">
        <v>0</v>
      </c>
      <c r="O22" s="307"/>
      <c r="P22" s="307">
        <f t="shared" ref="P22" si="12">SUM(M22+N22)</f>
        <v>0</v>
      </c>
      <c r="Q22" s="307"/>
      <c r="R22" s="308"/>
      <c r="S22" s="396"/>
      <c r="T22" s="360"/>
      <c r="V22" s="294"/>
    </row>
    <row r="23" spans="1:22" x14ac:dyDescent="0.3">
      <c r="A23" s="340"/>
      <c r="B23" s="340"/>
      <c r="C23" s="340"/>
      <c r="D23" s="340"/>
      <c r="E23" s="340"/>
      <c r="H23" s="201">
        <v>20</v>
      </c>
      <c r="I23" s="309">
        <v>0</v>
      </c>
      <c r="J23" s="309"/>
      <c r="K23" s="121"/>
      <c r="L23" s="121"/>
      <c r="M23" s="120">
        <v>0</v>
      </c>
      <c r="N23" s="305">
        <v>0</v>
      </c>
      <c r="O23" s="305"/>
      <c r="P23" s="305">
        <f t="shared" ref="P23" si="13">SUM(M23+N23)</f>
        <v>0</v>
      </c>
      <c r="Q23" s="305"/>
      <c r="R23" s="306"/>
      <c r="S23" s="396"/>
      <c r="T23" s="360"/>
      <c r="V23" s="294"/>
    </row>
    <row r="24" spans="1:22" ht="18" thickBot="1" x14ac:dyDescent="0.35">
      <c r="A24" s="340"/>
      <c r="B24" s="340"/>
      <c r="C24" s="340"/>
      <c r="D24" s="340"/>
      <c r="E24" s="340"/>
      <c r="H24" s="200"/>
      <c r="I24" s="230"/>
      <c r="J24" s="230"/>
      <c r="K24" s="3"/>
      <c r="L24" s="3"/>
      <c r="M24" s="5"/>
      <c r="N24" s="307"/>
      <c r="O24" s="307"/>
      <c r="P24" s="307"/>
      <c r="Q24" s="307"/>
      <c r="R24" s="308"/>
      <c r="S24" s="396"/>
      <c r="T24" s="360"/>
      <c r="V24" s="294"/>
    </row>
    <row r="25" spans="1:22" ht="18" thickBot="1" x14ac:dyDescent="0.35">
      <c r="A25" s="340"/>
      <c r="B25" s="340"/>
      <c r="C25" s="340"/>
      <c r="D25" s="340"/>
      <c r="E25" s="340"/>
      <c r="H25" s="206"/>
      <c r="I25" s="208"/>
      <c r="J25" s="208"/>
      <c r="K25" s="207"/>
      <c r="L25" s="207"/>
      <c r="M25" s="209">
        <f>SUM(M4:M23)</f>
        <v>0</v>
      </c>
      <c r="N25" s="374">
        <f>SUM(N4:O24)</f>
        <v>0</v>
      </c>
      <c r="O25" s="375"/>
      <c r="P25" s="371">
        <f>SUM(P4:R24)</f>
        <v>0</v>
      </c>
      <c r="Q25" s="372"/>
      <c r="R25" s="373"/>
      <c r="S25" s="396"/>
      <c r="T25" s="360"/>
      <c r="V25" s="294"/>
    </row>
    <row r="26" spans="1:22" x14ac:dyDescent="0.3">
      <c r="A26" s="340"/>
      <c r="B26" s="340"/>
      <c r="C26" s="340"/>
      <c r="D26" s="340"/>
      <c r="E26" s="340"/>
      <c r="H26" s="393" t="s">
        <v>54</v>
      </c>
      <c r="I26" s="394"/>
      <c r="J26" s="394"/>
      <c r="K26" s="199"/>
      <c r="L26" s="109"/>
      <c r="M26" s="339" t="s">
        <v>56</v>
      </c>
      <c r="N26" s="339"/>
      <c r="O26" s="339"/>
      <c r="P26" s="339"/>
      <c r="Q26" s="339"/>
      <c r="R26" s="339"/>
      <c r="S26" s="396"/>
      <c r="T26" s="360"/>
      <c r="U26" s="387">
        <v>8500</v>
      </c>
      <c r="V26" s="294" t="s">
        <v>112</v>
      </c>
    </row>
    <row r="27" spans="1:22" x14ac:dyDescent="0.3">
      <c r="A27" s="340"/>
      <c r="B27" s="340"/>
      <c r="C27" s="340"/>
      <c r="D27" s="340"/>
      <c r="E27" s="340"/>
      <c r="H27" s="200">
        <v>1</v>
      </c>
      <c r="I27" s="230">
        <f t="shared" ref="I27:I35" si="14">I4</f>
        <v>0</v>
      </c>
      <c r="J27" s="230"/>
      <c r="K27" s="3"/>
      <c r="L27" s="3"/>
      <c r="M27" s="230">
        <v>0</v>
      </c>
      <c r="N27" s="230"/>
      <c r="O27" s="230"/>
      <c r="P27" s="305"/>
      <c r="Q27" s="305"/>
      <c r="R27" s="305"/>
      <c r="S27" s="396"/>
      <c r="T27" s="360"/>
      <c r="U27" s="388"/>
      <c r="V27" s="294"/>
    </row>
    <row r="28" spans="1:22" x14ac:dyDescent="0.3">
      <c r="A28" s="340"/>
      <c r="B28" s="340"/>
      <c r="C28" s="340"/>
      <c r="D28" s="340"/>
      <c r="E28" s="340"/>
      <c r="H28" s="201">
        <v>2</v>
      </c>
      <c r="I28" s="309">
        <f t="shared" si="14"/>
        <v>0</v>
      </c>
      <c r="J28" s="309"/>
      <c r="K28" s="121"/>
      <c r="L28" s="121"/>
      <c r="M28" s="309">
        <v>0</v>
      </c>
      <c r="N28" s="309"/>
      <c r="O28" s="309"/>
      <c r="P28" s="305"/>
      <c r="Q28" s="305"/>
      <c r="R28" s="305"/>
      <c r="S28" s="396"/>
      <c r="T28" s="360"/>
      <c r="U28" s="388"/>
      <c r="V28" s="294"/>
    </row>
    <row r="29" spans="1:22" x14ac:dyDescent="0.3">
      <c r="A29" s="340"/>
      <c r="B29" s="340"/>
      <c r="C29" s="340"/>
      <c r="D29" s="340"/>
      <c r="E29" s="340"/>
      <c r="H29" s="200">
        <v>3</v>
      </c>
      <c r="I29" s="230">
        <f t="shared" si="14"/>
        <v>0</v>
      </c>
      <c r="J29" s="230"/>
      <c r="K29" s="3"/>
      <c r="L29" s="3"/>
      <c r="M29" s="230">
        <v>0</v>
      </c>
      <c r="N29" s="230"/>
      <c r="O29" s="230"/>
      <c r="P29" s="305"/>
      <c r="Q29" s="305"/>
      <c r="R29" s="305"/>
      <c r="S29" s="396"/>
      <c r="T29" s="360"/>
      <c r="U29" s="388"/>
      <c r="V29" s="294"/>
    </row>
    <row r="30" spans="1:22" x14ac:dyDescent="0.3">
      <c r="A30" s="340"/>
      <c r="B30" s="340"/>
      <c r="C30" s="340"/>
      <c r="D30" s="340"/>
      <c r="E30" s="340"/>
      <c r="H30" s="201">
        <v>4</v>
      </c>
      <c r="I30" s="309">
        <f t="shared" si="14"/>
        <v>0</v>
      </c>
      <c r="J30" s="309"/>
      <c r="K30" s="121"/>
      <c r="L30" s="121"/>
      <c r="M30" s="309">
        <v>0</v>
      </c>
      <c r="N30" s="309"/>
      <c r="O30" s="309"/>
      <c r="P30" s="305"/>
      <c r="Q30" s="305"/>
      <c r="R30" s="305"/>
      <c r="S30" s="396"/>
      <c r="T30" s="360"/>
      <c r="U30" s="388"/>
      <c r="V30" s="294"/>
    </row>
    <row r="31" spans="1:22" x14ac:dyDescent="0.3">
      <c r="A31" s="340"/>
      <c r="B31" s="340"/>
      <c r="C31" s="340"/>
      <c r="D31" s="340"/>
      <c r="E31" s="340"/>
      <c r="H31" s="200">
        <v>5</v>
      </c>
      <c r="I31" s="230">
        <f t="shared" si="14"/>
        <v>0</v>
      </c>
      <c r="J31" s="230"/>
      <c r="K31" s="3"/>
      <c r="L31" s="3"/>
      <c r="M31" s="230">
        <v>0</v>
      </c>
      <c r="N31" s="230"/>
      <c r="O31" s="230"/>
      <c r="P31" s="305"/>
      <c r="Q31" s="305"/>
      <c r="R31" s="305"/>
      <c r="S31" s="396"/>
      <c r="T31" s="360"/>
      <c r="U31" s="388"/>
      <c r="V31" s="294"/>
    </row>
    <row r="32" spans="1:22" x14ac:dyDescent="0.3">
      <c r="A32" s="340"/>
      <c r="B32" s="340"/>
      <c r="C32" s="340"/>
      <c r="D32" s="340"/>
      <c r="E32" s="340"/>
      <c r="H32" s="201">
        <v>6</v>
      </c>
      <c r="I32" s="309">
        <f t="shared" si="14"/>
        <v>0</v>
      </c>
      <c r="J32" s="309"/>
      <c r="K32" s="202"/>
      <c r="L32" s="121"/>
      <c r="M32" s="309">
        <v>0</v>
      </c>
      <c r="N32" s="309"/>
      <c r="O32" s="309"/>
      <c r="P32" s="305"/>
      <c r="Q32" s="305"/>
      <c r="R32" s="305"/>
      <c r="S32" s="396"/>
      <c r="T32" s="360"/>
      <c r="U32" s="388"/>
      <c r="V32" s="294"/>
    </row>
    <row r="33" spans="1:22" x14ac:dyDescent="0.3">
      <c r="A33" s="340"/>
      <c r="B33" s="340"/>
      <c r="C33" s="340"/>
      <c r="D33" s="340"/>
      <c r="E33" s="340"/>
      <c r="H33" s="200">
        <v>7</v>
      </c>
      <c r="I33" s="304">
        <f t="shared" si="14"/>
        <v>0</v>
      </c>
      <c r="J33" s="304"/>
      <c r="K33" s="2"/>
      <c r="L33" s="3"/>
      <c r="M33" s="304">
        <v>0</v>
      </c>
      <c r="N33" s="304"/>
      <c r="O33" s="304"/>
      <c r="P33" s="305"/>
      <c r="Q33" s="305"/>
      <c r="R33" s="305"/>
      <c r="S33" s="396"/>
      <c r="T33" s="360"/>
      <c r="U33" s="388"/>
      <c r="V33" s="294"/>
    </row>
    <row r="34" spans="1:22" x14ac:dyDescent="0.3">
      <c r="A34" s="340"/>
      <c r="B34" s="340"/>
      <c r="C34" s="340"/>
      <c r="D34" s="340"/>
      <c r="E34" s="340"/>
      <c r="H34" s="201">
        <v>8</v>
      </c>
      <c r="I34" s="303">
        <f t="shared" si="14"/>
        <v>0</v>
      </c>
      <c r="J34" s="303"/>
      <c r="K34" s="202"/>
      <c r="L34" s="121"/>
      <c r="M34" s="303">
        <v>0</v>
      </c>
      <c r="N34" s="303"/>
      <c r="O34" s="303"/>
      <c r="P34" s="305"/>
      <c r="Q34" s="305"/>
      <c r="R34" s="305"/>
      <c r="S34" s="396"/>
      <c r="T34" s="360"/>
      <c r="U34" s="388"/>
      <c r="V34" s="294"/>
    </row>
    <row r="35" spans="1:22" x14ac:dyDescent="0.3">
      <c r="A35" s="340"/>
      <c r="B35" s="340"/>
      <c r="C35" s="340"/>
      <c r="D35" s="340"/>
      <c r="E35" s="340"/>
      <c r="H35" s="200">
        <v>9</v>
      </c>
      <c r="I35" s="304">
        <f t="shared" si="14"/>
        <v>0</v>
      </c>
      <c r="J35" s="304"/>
      <c r="K35" s="2"/>
      <c r="L35" s="3"/>
      <c r="M35" s="304">
        <v>0</v>
      </c>
      <c r="N35" s="304"/>
      <c r="O35" s="304"/>
      <c r="P35" s="305"/>
      <c r="Q35" s="305"/>
      <c r="R35" s="305"/>
      <c r="S35" s="396"/>
      <c r="T35" s="360"/>
      <c r="U35" s="388"/>
      <c r="V35" s="294"/>
    </row>
    <row r="36" spans="1:22" x14ac:dyDescent="0.3">
      <c r="A36" s="340"/>
      <c r="B36" s="340"/>
      <c r="C36" s="340"/>
      <c r="D36" s="340"/>
      <c r="E36" s="340"/>
      <c r="H36" s="201">
        <v>10</v>
      </c>
      <c r="I36" s="303">
        <f t="shared" ref="I36:I46" si="15">I13</f>
        <v>0</v>
      </c>
      <c r="J36" s="303"/>
      <c r="K36" s="202"/>
      <c r="L36" s="121"/>
      <c r="M36" s="309">
        <v>0</v>
      </c>
      <c r="N36" s="309"/>
      <c r="O36" s="309"/>
      <c r="P36" s="305"/>
      <c r="Q36" s="305"/>
      <c r="R36" s="305"/>
      <c r="S36" s="396"/>
      <c r="T36" s="360"/>
      <c r="U36" s="388"/>
      <c r="V36" s="294"/>
    </row>
    <row r="37" spans="1:22" x14ac:dyDescent="0.3">
      <c r="A37" s="340"/>
      <c r="B37" s="340"/>
      <c r="C37" s="340"/>
      <c r="D37" s="340"/>
      <c r="E37" s="340"/>
      <c r="H37" s="200">
        <v>11</v>
      </c>
      <c r="I37" s="304">
        <f t="shared" si="15"/>
        <v>0</v>
      </c>
      <c r="J37" s="304"/>
      <c r="K37" s="2"/>
      <c r="L37" s="3"/>
      <c r="M37" s="230">
        <v>0</v>
      </c>
      <c r="N37" s="230"/>
      <c r="O37" s="230"/>
      <c r="P37" s="305"/>
      <c r="Q37" s="305"/>
      <c r="R37" s="305"/>
      <c r="S37" s="396"/>
      <c r="T37" s="360"/>
      <c r="U37" s="388"/>
      <c r="V37" s="294"/>
    </row>
    <row r="38" spans="1:22" x14ac:dyDescent="0.3">
      <c r="A38" s="340"/>
      <c r="B38" s="340"/>
      <c r="C38" s="340"/>
      <c r="D38" s="340"/>
      <c r="E38" s="340"/>
      <c r="H38" s="201">
        <v>12</v>
      </c>
      <c r="I38" s="303">
        <f t="shared" si="15"/>
        <v>0</v>
      </c>
      <c r="J38" s="303"/>
      <c r="K38" s="202"/>
      <c r="L38" s="121"/>
      <c r="M38" s="309">
        <v>0</v>
      </c>
      <c r="N38" s="309"/>
      <c r="O38" s="309"/>
      <c r="P38" s="305"/>
      <c r="Q38" s="305"/>
      <c r="R38" s="305"/>
      <c r="S38" s="396"/>
      <c r="T38" s="360"/>
      <c r="U38" s="388"/>
      <c r="V38" s="294"/>
    </row>
    <row r="39" spans="1:22" x14ac:dyDescent="0.3">
      <c r="A39" s="340"/>
      <c r="B39" s="340"/>
      <c r="C39" s="340"/>
      <c r="D39" s="340"/>
      <c r="E39" s="340"/>
      <c r="H39" s="200">
        <v>13</v>
      </c>
      <c r="I39" s="304">
        <f t="shared" si="15"/>
        <v>0</v>
      </c>
      <c r="J39" s="304"/>
      <c r="K39" s="2"/>
      <c r="L39" s="3"/>
      <c r="M39" s="230">
        <v>0</v>
      </c>
      <c r="N39" s="230"/>
      <c r="O39" s="230"/>
      <c r="P39" s="305"/>
      <c r="Q39" s="305"/>
      <c r="R39" s="305"/>
      <c r="S39" s="396"/>
      <c r="T39" s="360"/>
      <c r="U39" s="388"/>
      <c r="V39" s="294"/>
    </row>
    <row r="40" spans="1:22" x14ac:dyDescent="0.3">
      <c r="A40" s="340"/>
      <c r="B40" s="340"/>
      <c r="C40" s="340"/>
      <c r="D40" s="340"/>
      <c r="E40" s="340"/>
      <c r="H40" s="201">
        <v>14</v>
      </c>
      <c r="I40" s="303">
        <f t="shared" si="15"/>
        <v>0</v>
      </c>
      <c r="J40" s="303"/>
      <c r="K40" s="202"/>
      <c r="L40" s="121"/>
      <c r="M40" s="309">
        <v>0</v>
      </c>
      <c r="N40" s="309"/>
      <c r="O40" s="309"/>
      <c r="P40" s="305"/>
      <c r="Q40" s="305"/>
      <c r="R40" s="305"/>
      <c r="S40" s="396"/>
      <c r="T40" s="360"/>
      <c r="U40" s="388"/>
      <c r="V40" s="294"/>
    </row>
    <row r="41" spans="1:22" x14ac:dyDescent="0.3">
      <c r="A41" s="340"/>
      <c r="B41" s="340"/>
      <c r="C41" s="340"/>
      <c r="D41" s="340"/>
      <c r="E41" s="340"/>
      <c r="H41" s="200">
        <v>15</v>
      </c>
      <c r="I41" s="304">
        <f t="shared" si="15"/>
        <v>0</v>
      </c>
      <c r="J41" s="304"/>
      <c r="K41" s="2"/>
      <c r="L41" s="3"/>
      <c r="M41" s="230">
        <v>0</v>
      </c>
      <c r="N41" s="230"/>
      <c r="O41" s="230"/>
      <c r="P41" s="305"/>
      <c r="Q41" s="305"/>
      <c r="R41" s="305"/>
      <c r="S41" s="396"/>
      <c r="T41" s="360"/>
      <c r="U41" s="388"/>
      <c r="V41" s="294"/>
    </row>
    <row r="42" spans="1:22" x14ac:dyDescent="0.3">
      <c r="A42" s="340"/>
      <c r="B42" s="340"/>
      <c r="C42" s="340"/>
      <c r="D42" s="340"/>
      <c r="E42" s="340"/>
      <c r="H42" s="201">
        <v>16</v>
      </c>
      <c r="I42" s="303">
        <f t="shared" si="15"/>
        <v>0</v>
      </c>
      <c r="J42" s="303"/>
      <c r="K42" s="202"/>
      <c r="L42" s="121"/>
      <c r="M42" s="309">
        <v>0</v>
      </c>
      <c r="N42" s="309"/>
      <c r="O42" s="309"/>
      <c r="P42" s="305"/>
      <c r="Q42" s="305"/>
      <c r="R42" s="305"/>
      <c r="S42" s="396"/>
      <c r="T42" s="360"/>
      <c r="U42" s="388"/>
      <c r="V42" s="294"/>
    </row>
    <row r="43" spans="1:22" x14ac:dyDescent="0.3">
      <c r="A43" s="340"/>
      <c r="B43" s="340"/>
      <c r="C43" s="340"/>
      <c r="D43" s="340"/>
      <c r="E43" s="340"/>
      <c r="H43" s="200">
        <v>17</v>
      </c>
      <c r="I43" s="304">
        <f t="shared" si="15"/>
        <v>0</v>
      </c>
      <c r="J43" s="304"/>
      <c r="K43" s="2"/>
      <c r="L43" s="3"/>
      <c r="M43" s="230">
        <v>0</v>
      </c>
      <c r="N43" s="230"/>
      <c r="O43" s="230"/>
      <c r="P43" s="305"/>
      <c r="Q43" s="305"/>
      <c r="R43" s="305"/>
      <c r="S43" s="396"/>
      <c r="T43" s="360"/>
      <c r="U43" s="388"/>
      <c r="V43" s="294"/>
    </row>
    <row r="44" spans="1:22" x14ac:dyDescent="0.3">
      <c r="A44" s="340"/>
      <c r="B44" s="340"/>
      <c r="C44" s="340"/>
      <c r="D44" s="340"/>
      <c r="E44" s="340"/>
      <c r="H44" s="201">
        <v>18</v>
      </c>
      <c r="I44" s="303">
        <f t="shared" si="15"/>
        <v>0</v>
      </c>
      <c r="J44" s="303"/>
      <c r="K44" s="202"/>
      <c r="L44" s="121"/>
      <c r="M44" s="309">
        <v>0</v>
      </c>
      <c r="N44" s="309"/>
      <c r="O44" s="309"/>
      <c r="P44" s="305"/>
      <c r="Q44" s="305"/>
      <c r="R44" s="305"/>
      <c r="S44" s="396"/>
      <c r="T44" s="360"/>
      <c r="U44" s="388"/>
      <c r="V44" s="294"/>
    </row>
    <row r="45" spans="1:22" x14ac:dyDescent="0.3">
      <c r="A45" s="340"/>
      <c r="B45" s="340"/>
      <c r="C45" s="340"/>
      <c r="D45" s="340"/>
      <c r="E45" s="340"/>
      <c r="H45" s="200">
        <v>19</v>
      </c>
      <c r="I45" s="304">
        <f t="shared" si="15"/>
        <v>0</v>
      </c>
      <c r="J45" s="304"/>
      <c r="K45" s="2"/>
      <c r="L45" s="3"/>
      <c r="M45" s="230">
        <v>0</v>
      </c>
      <c r="N45" s="230"/>
      <c r="O45" s="230"/>
      <c r="P45" s="305"/>
      <c r="Q45" s="305"/>
      <c r="R45" s="305"/>
      <c r="S45" s="396"/>
      <c r="T45" s="360"/>
      <c r="U45" s="388"/>
      <c r="V45" s="294"/>
    </row>
    <row r="46" spans="1:22" x14ac:dyDescent="0.3">
      <c r="A46" s="340"/>
      <c r="B46" s="340"/>
      <c r="C46" s="340"/>
      <c r="D46" s="340"/>
      <c r="E46" s="340"/>
      <c r="H46" s="201">
        <v>20</v>
      </c>
      <c r="I46" s="303">
        <f t="shared" si="15"/>
        <v>0</v>
      </c>
      <c r="J46" s="303"/>
      <c r="K46" s="202"/>
      <c r="L46" s="121"/>
      <c r="M46" s="309">
        <v>0</v>
      </c>
      <c r="N46" s="309"/>
      <c r="O46" s="309"/>
      <c r="P46" s="305"/>
      <c r="Q46" s="305"/>
      <c r="R46" s="305"/>
      <c r="S46" s="396"/>
      <c r="T46" s="360"/>
      <c r="U46" s="388"/>
      <c r="V46" s="294"/>
    </row>
    <row r="47" spans="1:22" ht="18" thickBot="1" x14ac:dyDescent="0.35">
      <c r="A47" s="340"/>
      <c r="B47" s="340"/>
      <c r="C47" s="340"/>
      <c r="D47" s="340"/>
      <c r="E47" s="340"/>
      <c r="H47" s="203"/>
      <c r="I47" s="297"/>
      <c r="J47" s="297"/>
      <c r="K47" s="204"/>
      <c r="L47" s="204"/>
      <c r="M47" s="297"/>
      <c r="N47" s="297"/>
      <c r="O47" s="297"/>
      <c r="P47" s="345" t="s">
        <v>113</v>
      </c>
      <c r="Q47" s="345"/>
      <c r="R47" s="345"/>
      <c r="S47" s="397"/>
      <c r="T47" s="361"/>
      <c r="U47" s="389"/>
      <c r="V47" s="294"/>
    </row>
    <row r="48" spans="1:22" ht="18" thickBot="1" x14ac:dyDescent="0.35">
      <c r="A48" s="340"/>
      <c r="B48" s="340"/>
      <c r="C48" s="340"/>
      <c r="D48" s="340"/>
      <c r="E48" s="340"/>
      <c r="H48" s="295"/>
      <c r="I48" s="295"/>
      <c r="J48" s="295"/>
      <c r="K48" s="295"/>
      <c r="L48" s="296"/>
      <c r="M48" s="298">
        <f>SUM(M27:O46)</f>
        <v>0</v>
      </c>
      <c r="N48" s="299"/>
      <c r="O48" s="299"/>
      <c r="P48" s="299"/>
      <c r="Q48" s="299"/>
      <c r="R48" s="300"/>
      <c r="S48" s="67">
        <f>SUM(M4:M25)*S4</f>
        <v>0</v>
      </c>
      <c r="T48" s="68">
        <f>SUM(N4:O25)*T4</f>
        <v>0</v>
      </c>
      <c r="U48" s="69">
        <f>M48*U26</f>
        <v>0</v>
      </c>
    </row>
    <row r="49" spans="1:22" ht="23.25" thickBot="1" x14ac:dyDescent="0.35">
      <c r="A49" s="340"/>
      <c r="B49" s="340"/>
      <c r="C49" s="340"/>
      <c r="D49" s="340"/>
      <c r="E49" s="340"/>
      <c r="S49" s="362">
        <f>S48+T48</f>
        <v>0</v>
      </c>
      <c r="T49" s="363"/>
      <c r="U49" s="133" t="s">
        <v>98</v>
      </c>
    </row>
    <row r="50" spans="1:22" ht="21" thickBot="1" x14ac:dyDescent="0.35">
      <c r="A50" s="340"/>
      <c r="B50" s="340"/>
      <c r="C50" s="340"/>
      <c r="D50" s="340"/>
      <c r="E50" s="340"/>
      <c r="H50" s="33" t="s">
        <v>79</v>
      </c>
      <c r="I50" s="34"/>
      <c r="J50" s="34"/>
      <c r="K50" s="35"/>
      <c r="L50" s="21" t="s">
        <v>15</v>
      </c>
      <c r="M50" s="22"/>
      <c r="N50" s="21" t="s">
        <v>14</v>
      </c>
      <c r="O50" s="22"/>
      <c r="P50" s="21" t="s">
        <v>16</v>
      </c>
      <c r="Q50" s="23"/>
      <c r="R50" s="24"/>
      <c r="S50" s="390">
        <f>SUM(S48:U48)</f>
        <v>0</v>
      </c>
      <c r="T50" s="391"/>
      <c r="U50" s="392"/>
      <c r="V50" s="1" t="s">
        <v>99</v>
      </c>
    </row>
    <row r="51" spans="1:22" ht="18" thickBot="1" x14ac:dyDescent="0.35">
      <c r="A51" s="340"/>
      <c r="B51" s="340"/>
      <c r="C51" s="340"/>
      <c r="D51" s="340"/>
      <c r="E51" s="340"/>
      <c r="H51" s="25" t="s">
        <v>117</v>
      </c>
      <c r="I51" s="26" t="s">
        <v>119</v>
      </c>
      <c r="J51" s="26" t="s">
        <v>120</v>
      </c>
      <c r="K51" s="27"/>
      <c r="L51" s="31">
        <v>150</v>
      </c>
      <c r="M51" s="32"/>
      <c r="N51" s="25">
        <v>235</v>
      </c>
      <c r="O51" s="27"/>
      <c r="P51" s="97">
        <f>L51*N51</f>
        <v>35250</v>
      </c>
      <c r="Q51" s="29"/>
      <c r="R51" s="30"/>
    </row>
    <row r="52" spans="1:22" ht="18" thickBot="1" x14ac:dyDescent="0.35">
      <c r="A52" s="340"/>
      <c r="B52" s="340"/>
      <c r="C52" s="340"/>
      <c r="D52" s="340"/>
      <c r="E52" s="340"/>
      <c r="H52" s="3" t="s">
        <v>118</v>
      </c>
      <c r="I52" s="26" t="s">
        <v>119</v>
      </c>
      <c r="J52" s="3" t="s">
        <v>121</v>
      </c>
      <c r="K52" s="3"/>
      <c r="L52" s="31">
        <v>90</v>
      </c>
      <c r="M52" s="43"/>
      <c r="N52" s="3">
        <v>125.6</v>
      </c>
      <c r="O52" s="3"/>
      <c r="P52" s="96">
        <f>L52*N52</f>
        <v>11304</v>
      </c>
      <c r="Q52" s="94"/>
      <c r="R52" s="94"/>
    </row>
    <row r="53" spans="1:22" ht="18" thickBot="1" x14ac:dyDescent="0.35">
      <c r="A53" s="340"/>
      <c r="B53" s="340"/>
      <c r="C53" s="340"/>
      <c r="D53" s="340"/>
      <c r="E53" s="340"/>
      <c r="H53" s="3"/>
      <c r="I53" s="3"/>
      <c r="J53" s="3"/>
      <c r="K53" s="3"/>
      <c r="L53" s="43"/>
      <c r="M53" s="43"/>
      <c r="N53" s="316" t="s">
        <v>4</v>
      </c>
      <c r="O53" s="316"/>
      <c r="P53" s="95">
        <f>P51+P52</f>
        <v>46554</v>
      </c>
      <c r="Q53" s="94"/>
      <c r="R53" s="94"/>
      <c r="T53" s="6"/>
    </row>
    <row r="54" spans="1:22" ht="18" thickBot="1" x14ac:dyDescent="0.35">
      <c r="A54" s="340"/>
      <c r="B54" s="340"/>
      <c r="C54" s="340"/>
      <c r="D54" s="340"/>
      <c r="E54" s="340"/>
    </row>
    <row r="55" spans="1:22" ht="21" thickBot="1" x14ac:dyDescent="0.35">
      <c r="A55" s="340"/>
      <c r="B55" s="340"/>
      <c r="C55" s="340"/>
      <c r="D55" s="340"/>
      <c r="E55" s="340"/>
      <c r="H55" s="18" t="s">
        <v>35</v>
      </c>
      <c r="I55" s="19"/>
      <c r="J55" s="19"/>
      <c r="K55" s="20"/>
      <c r="L55" s="21" t="s">
        <v>15</v>
      </c>
      <c r="M55" s="22"/>
      <c r="N55" s="21" t="s">
        <v>14</v>
      </c>
      <c r="O55" s="22"/>
      <c r="P55" s="21" t="s">
        <v>16</v>
      </c>
      <c r="Q55" s="23"/>
      <c r="R55" s="24"/>
    </row>
    <row r="56" spans="1:22" x14ac:dyDescent="0.3">
      <c r="A56" s="340"/>
      <c r="B56" s="340"/>
      <c r="C56" s="340"/>
      <c r="D56" s="340"/>
      <c r="E56" s="340"/>
      <c r="H56" s="124" t="s">
        <v>17</v>
      </c>
      <c r="I56" s="26"/>
      <c r="J56" s="26"/>
      <c r="K56" s="27"/>
      <c r="L56" s="31">
        <v>12</v>
      </c>
      <c r="M56" s="32"/>
      <c r="N56" s="25">
        <v>0</v>
      </c>
      <c r="O56" s="27"/>
      <c r="P56" s="28">
        <f>L56*N56</f>
        <v>0</v>
      </c>
      <c r="Q56" s="29"/>
      <c r="R56" s="30"/>
      <c r="S56" s="3"/>
    </row>
    <row r="57" spans="1:22" ht="18" thickBot="1" x14ac:dyDescent="0.35">
      <c r="A57" s="340"/>
      <c r="B57" s="340"/>
      <c r="C57" s="340"/>
      <c r="D57" s="340"/>
      <c r="E57" s="340"/>
      <c r="H57" s="3"/>
      <c r="I57" s="3"/>
      <c r="J57" s="3"/>
      <c r="K57" s="3"/>
      <c r="L57" s="43"/>
      <c r="M57" s="43"/>
      <c r="N57" s="3"/>
      <c r="O57" s="3"/>
      <c r="P57" s="55"/>
      <c r="Q57" s="55"/>
      <c r="R57" s="55"/>
      <c r="S57" s="3"/>
    </row>
    <row r="58" spans="1:22" ht="21" thickBot="1" x14ac:dyDescent="0.35">
      <c r="A58" s="340"/>
      <c r="B58" s="340"/>
      <c r="C58" s="340"/>
      <c r="D58" s="340"/>
      <c r="E58" s="340"/>
      <c r="H58" s="18" t="s">
        <v>38</v>
      </c>
      <c r="I58" s="19"/>
      <c r="J58" s="19"/>
      <c r="K58" s="20" t="s">
        <v>39</v>
      </c>
      <c r="L58" s="21" t="s">
        <v>15</v>
      </c>
      <c r="M58" s="22"/>
      <c r="N58" s="21" t="s">
        <v>14</v>
      </c>
      <c r="O58" s="22"/>
      <c r="P58" s="21" t="s">
        <v>16</v>
      </c>
      <c r="Q58" s="23"/>
      <c r="R58" s="24"/>
      <c r="S58" s="3" t="s">
        <v>89</v>
      </c>
    </row>
    <row r="59" spans="1:22" x14ac:dyDescent="0.3">
      <c r="A59" s="340"/>
      <c r="B59" s="340"/>
      <c r="C59" s="340"/>
      <c r="D59" s="340"/>
      <c r="E59" s="340"/>
      <c r="H59" s="124" t="s">
        <v>88</v>
      </c>
      <c r="I59" s="26"/>
      <c r="J59" s="26"/>
      <c r="K59" s="27" t="s">
        <v>40</v>
      </c>
      <c r="L59" s="31">
        <v>8</v>
      </c>
      <c r="M59" s="32"/>
      <c r="N59" s="25">
        <v>0</v>
      </c>
      <c r="O59" s="27"/>
      <c r="P59" s="28">
        <f>L59*N59</f>
        <v>0</v>
      </c>
      <c r="Q59" s="29"/>
      <c r="R59" s="30"/>
      <c r="S59" s="125">
        <f>P59/Employees!N17</f>
        <v>0</v>
      </c>
    </row>
    <row r="60" spans="1:22" ht="21" customHeight="1" thickBot="1" x14ac:dyDescent="0.35">
      <c r="A60" s="341"/>
      <c r="B60" s="341"/>
      <c r="C60" s="341"/>
      <c r="D60" s="341"/>
      <c r="E60" s="341"/>
      <c r="H60" s="39"/>
      <c r="I60" s="39"/>
      <c r="J60" s="39"/>
      <c r="K60" s="39"/>
      <c r="L60" s="39"/>
      <c r="M60" s="39"/>
      <c r="N60" s="39"/>
      <c r="O60" s="39"/>
      <c r="P60" s="39"/>
      <c r="Q60" s="39"/>
      <c r="R60" s="39"/>
      <c r="S60" s="3"/>
    </row>
    <row r="61" spans="1:22" ht="21" thickBot="1" x14ac:dyDescent="0.35">
      <c r="A61" s="346" t="s">
        <v>28</v>
      </c>
      <c r="B61" s="347"/>
      <c r="C61" s="347"/>
      <c r="D61" s="347"/>
      <c r="E61" s="348"/>
      <c r="H61" s="38"/>
      <c r="I61" s="38"/>
      <c r="J61" s="38"/>
      <c r="K61" s="38"/>
      <c r="L61" s="38"/>
      <c r="M61" s="38"/>
      <c r="N61" s="38"/>
      <c r="O61" s="38"/>
      <c r="P61" s="38"/>
      <c r="Q61" s="38"/>
      <c r="R61" s="38"/>
      <c r="S61" s="3"/>
    </row>
    <row r="62" spans="1:22" ht="18.75" customHeight="1" thickBot="1" x14ac:dyDescent="0.35">
      <c r="A62" s="332" t="s">
        <v>29</v>
      </c>
      <c r="B62" s="332"/>
      <c r="C62" s="332"/>
      <c r="D62" s="332"/>
      <c r="E62" s="332"/>
      <c r="F62" s="166"/>
      <c r="G62" s="167"/>
      <c r="H62" s="168"/>
      <c r="I62" s="168"/>
      <c r="J62" s="168"/>
      <c r="K62" s="168"/>
      <c r="L62" s="168"/>
      <c r="M62" s="168"/>
      <c r="N62" s="168"/>
      <c r="O62" s="168"/>
      <c r="P62" s="168"/>
      <c r="Q62" s="169"/>
      <c r="R62" s="37"/>
    </row>
    <row r="63" spans="1:22" ht="21" customHeight="1" thickBot="1" x14ac:dyDescent="0.35">
      <c r="D63" s="335" t="s">
        <v>47</v>
      </c>
      <c r="E63" s="335"/>
      <c r="F63" s="165"/>
      <c r="H63" s="382" t="s">
        <v>22</v>
      </c>
      <c r="I63" s="383"/>
      <c r="J63" s="384"/>
      <c r="L63" s="3" t="s">
        <v>23</v>
      </c>
      <c r="M63" s="1" t="s">
        <v>64</v>
      </c>
      <c r="N63" s="1" t="s">
        <v>63</v>
      </c>
      <c r="O63" s="307" t="s">
        <v>109</v>
      </c>
      <c r="P63" s="307"/>
      <c r="Q63" s="170"/>
    </row>
    <row r="64" spans="1:22" ht="18" customHeight="1" thickBot="1" x14ac:dyDescent="0.35">
      <c r="A64" s="336" t="s">
        <v>46</v>
      </c>
      <c r="B64" s="337"/>
      <c r="C64" s="338"/>
      <c r="D64" s="333"/>
      <c r="E64" s="334"/>
      <c r="F64" s="165"/>
      <c r="H64" s="368" t="s">
        <v>36</v>
      </c>
      <c r="I64" s="369"/>
      <c r="J64" s="369"/>
      <c r="K64" s="80"/>
      <c r="L64" s="80"/>
      <c r="M64" s="83">
        <f>M65+M71+M96</f>
        <v>19</v>
      </c>
      <c r="N64" s="81">
        <f>N65+N71+N96</f>
        <v>2.375</v>
      </c>
      <c r="O64" s="357">
        <f>O65+O71+P59+P56</f>
        <v>14264.928571428572</v>
      </c>
      <c r="P64" s="358"/>
      <c r="Q64" s="170"/>
    </row>
    <row r="65" spans="1:19" ht="18" thickBot="1" x14ac:dyDescent="0.35">
      <c r="A65" s="314" t="s">
        <v>77</v>
      </c>
      <c r="B65" s="314"/>
      <c r="C65" s="314"/>
      <c r="F65" s="165"/>
      <c r="H65" s="76"/>
      <c r="I65" s="77"/>
      <c r="J65" s="77" t="s">
        <v>87</v>
      </c>
      <c r="K65" s="3" t="s">
        <v>20</v>
      </c>
      <c r="L65" s="3" t="s">
        <v>21</v>
      </c>
      <c r="M65" s="78">
        <f>SUM(M66:M69)</f>
        <v>8</v>
      </c>
      <c r="N65" s="79">
        <f>SUM(N66:N69)</f>
        <v>1</v>
      </c>
      <c r="O65" s="380">
        <f>SUM(O66:P69)</f>
        <v>6006.2857142857147</v>
      </c>
      <c r="P65" s="381"/>
      <c r="Q65" s="171"/>
      <c r="R65" s="2"/>
    </row>
    <row r="66" spans="1:19" ht="18" thickBot="1" x14ac:dyDescent="0.35">
      <c r="A66" s="315">
        <v>1600</v>
      </c>
      <c r="B66" s="315"/>
      <c r="C66" s="315"/>
      <c r="D66" s="230" t="s">
        <v>78</v>
      </c>
      <c r="E66" s="230"/>
      <c r="F66" s="165"/>
      <c r="H66" s="289" t="s">
        <v>116</v>
      </c>
      <c r="I66" s="290"/>
      <c r="J66" s="103">
        <v>1</v>
      </c>
      <c r="K66" s="45" t="s">
        <v>52</v>
      </c>
      <c r="L66" s="45">
        <f>Employees!V13</f>
        <v>750.78571428571433</v>
      </c>
      <c r="M66" s="127">
        <v>8</v>
      </c>
      <c r="N66" s="46">
        <f>M66/8</f>
        <v>1</v>
      </c>
      <c r="O66" s="291">
        <f>M66*L66</f>
        <v>6006.2857142857147</v>
      </c>
      <c r="P66" s="291"/>
      <c r="Q66" s="171"/>
      <c r="R66" s="2"/>
    </row>
    <row r="67" spans="1:19" ht="18" thickBot="1" x14ac:dyDescent="0.35">
      <c r="F67" s="165"/>
      <c r="H67" s="310"/>
      <c r="I67" s="311"/>
      <c r="J67" s="104">
        <v>0</v>
      </c>
      <c r="K67" s="40" t="s">
        <v>52</v>
      </c>
      <c r="L67" s="45">
        <f>Employees!V13</f>
        <v>750.78571428571433</v>
      </c>
      <c r="M67" s="128">
        <v>0</v>
      </c>
      <c r="N67" s="41">
        <f>M67/8</f>
        <v>0</v>
      </c>
      <c r="O67" s="317">
        <f>M67*L67</f>
        <v>0</v>
      </c>
      <c r="P67" s="318"/>
      <c r="Q67" s="171"/>
      <c r="R67" s="2"/>
    </row>
    <row r="68" spans="1:19" ht="18" thickBot="1" x14ac:dyDescent="0.35">
      <c r="F68" s="165"/>
      <c r="H68" s="310"/>
      <c r="I68" s="311"/>
      <c r="J68" s="104">
        <v>0</v>
      </c>
      <c r="K68" s="40" t="s">
        <v>52</v>
      </c>
      <c r="L68" s="45">
        <f>Employees!V13</f>
        <v>750.78571428571433</v>
      </c>
      <c r="M68" s="128">
        <v>0</v>
      </c>
      <c r="N68" s="41">
        <f t="shared" ref="N68:N69" si="16">M68/8</f>
        <v>0</v>
      </c>
      <c r="O68" s="317">
        <f t="shared" ref="O68:O69" si="17">M68*L68</f>
        <v>0</v>
      </c>
      <c r="P68" s="318"/>
      <c r="Q68" s="171"/>
      <c r="R68" s="2"/>
    </row>
    <row r="69" spans="1:19" x14ac:dyDescent="0.3">
      <c r="F69" s="165"/>
      <c r="H69" s="312"/>
      <c r="I69" s="313"/>
      <c r="J69" s="104">
        <v>0</v>
      </c>
      <c r="K69" s="40" t="s">
        <v>52</v>
      </c>
      <c r="L69" s="45">
        <f>Employees!V13</f>
        <v>750.78571428571433</v>
      </c>
      <c r="M69" s="128">
        <v>0</v>
      </c>
      <c r="N69" s="41">
        <f t="shared" si="16"/>
        <v>0</v>
      </c>
      <c r="O69" s="317">
        <f t="shared" si="17"/>
        <v>0</v>
      </c>
      <c r="P69" s="318"/>
      <c r="Q69" s="171"/>
      <c r="R69" s="2"/>
    </row>
    <row r="70" spans="1:19" ht="18" thickBot="1" x14ac:dyDescent="0.35">
      <c r="F70" s="165"/>
      <c r="H70" s="4"/>
      <c r="I70" s="230" t="s">
        <v>41</v>
      </c>
      <c r="J70" s="230"/>
      <c r="K70" s="3"/>
      <c r="L70" s="6"/>
      <c r="M70" s="1" t="s">
        <v>61</v>
      </c>
      <c r="N70" s="172"/>
      <c r="O70" s="43"/>
      <c r="P70" s="43"/>
      <c r="Q70" s="171"/>
      <c r="R70" s="2"/>
    </row>
    <row r="71" spans="1:19" ht="18" thickBot="1" x14ac:dyDescent="0.35">
      <c r="F71" s="165"/>
      <c r="G71" s="5"/>
      <c r="H71" s="56" t="s">
        <v>53</v>
      </c>
      <c r="I71" s="5" t="s">
        <v>43</v>
      </c>
      <c r="J71" s="5" t="s">
        <v>45</v>
      </c>
      <c r="K71" s="5" t="s">
        <v>76</v>
      </c>
      <c r="L71" s="6"/>
      <c r="M71" s="72">
        <f>SUM(M72:M79)</f>
        <v>11</v>
      </c>
      <c r="N71" s="63">
        <f>SUM(N72:N79)</f>
        <v>1.375</v>
      </c>
      <c r="O71" s="355">
        <f>SUM(O72:P79)</f>
        <v>8258.6428571428587</v>
      </c>
      <c r="P71" s="356"/>
      <c r="Q71" s="171"/>
      <c r="R71" s="2"/>
      <c r="S71" s="6"/>
    </row>
    <row r="72" spans="1:19" x14ac:dyDescent="0.3">
      <c r="F72" s="165"/>
      <c r="G72" s="5">
        <v>1</v>
      </c>
      <c r="H72" s="423" t="s">
        <v>125</v>
      </c>
      <c r="I72" s="5">
        <f t="shared" ref="I72:I80" si="18">M4</f>
        <v>0</v>
      </c>
      <c r="J72" s="5">
        <f t="shared" ref="J72:J80" si="19">N4</f>
        <v>0</v>
      </c>
      <c r="K72" s="3">
        <v>0</v>
      </c>
      <c r="L72" s="6">
        <f>Employees!V13</f>
        <v>750.78571428571433</v>
      </c>
      <c r="M72" s="70">
        <v>3</v>
      </c>
      <c r="N72" s="62">
        <f>M72/8</f>
        <v>0.375</v>
      </c>
      <c r="O72" s="302">
        <f>(M72*L72)+(K72*A66)</f>
        <v>2252.3571428571431</v>
      </c>
      <c r="P72" s="302"/>
      <c r="Q72" s="171"/>
      <c r="R72" s="2"/>
    </row>
    <row r="73" spans="1:19" x14ac:dyDescent="0.3">
      <c r="F73" s="165"/>
      <c r="G73" s="120">
        <v>2</v>
      </c>
      <c r="H73" s="427" t="s">
        <v>126</v>
      </c>
      <c r="I73" s="120">
        <f t="shared" si="18"/>
        <v>0</v>
      </c>
      <c r="J73" s="120">
        <f t="shared" si="19"/>
        <v>0</v>
      </c>
      <c r="K73" s="121">
        <v>0</v>
      </c>
      <c r="L73" s="122">
        <f>Employees!V13</f>
        <v>750.78571428571433</v>
      </c>
      <c r="M73" s="126">
        <v>8</v>
      </c>
      <c r="N73" s="198">
        <f t="shared" ref="N73:N91" si="20">M73/8</f>
        <v>1</v>
      </c>
      <c r="O73" s="301">
        <f>(M73*L73)+(K73*A66)</f>
        <v>6006.2857142857147</v>
      </c>
      <c r="P73" s="301"/>
      <c r="Q73" s="171"/>
      <c r="R73" s="2"/>
    </row>
    <row r="74" spans="1:19" x14ac:dyDescent="0.3">
      <c r="F74" s="165"/>
      <c r="G74" s="5">
        <v>3</v>
      </c>
      <c r="H74" s="431" t="s">
        <v>127</v>
      </c>
      <c r="I74" s="5">
        <f t="shared" si="18"/>
        <v>0</v>
      </c>
      <c r="J74" s="5">
        <f t="shared" si="19"/>
        <v>0</v>
      </c>
      <c r="K74" s="3">
        <v>0</v>
      </c>
      <c r="L74" s="6">
        <f>Employees!V13</f>
        <v>750.78571428571433</v>
      </c>
      <c r="M74" s="70">
        <v>0</v>
      </c>
      <c r="N74" s="62">
        <f t="shared" si="20"/>
        <v>0</v>
      </c>
      <c r="O74" s="302">
        <f>(M74*L74)+(K74*A66)</f>
        <v>0</v>
      </c>
      <c r="P74" s="302"/>
      <c r="Q74" s="171"/>
      <c r="R74" s="2"/>
    </row>
    <row r="75" spans="1:19" x14ac:dyDescent="0.3">
      <c r="F75" s="165"/>
      <c r="G75" s="120">
        <v>4</v>
      </c>
      <c r="H75" s="427" t="s">
        <v>128</v>
      </c>
      <c r="I75" s="120">
        <f t="shared" si="18"/>
        <v>0</v>
      </c>
      <c r="J75" s="120">
        <f t="shared" si="19"/>
        <v>0</v>
      </c>
      <c r="K75" s="121">
        <v>0</v>
      </c>
      <c r="L75" s="122">
        <f>Employees!V13</f>
        <v>750.78571428571433</v>
      </c>
      <c r="M75" s="126">
        <v>0</v>
      </c>
      <c r="N75" s="198">
        <f t="shared" si="20"/>
        <v>0</v>
      </c>
      <c r="O75" s="301">
        <f>(M75*L75)+(K75*A66)</f>
        <v>0</v>
      </c>
      <c r="P75" s="301"/>
      <c r="Q75" s="171"/>
      <c r="R75" s="2"/>
    </row>
    <row r="76" spans="1:19" x14ac:dyDescent="0.3">
      <c r="F76" s="165"/>
      <c r="G76" s="5">
        <v>5</v>
      </c>
      <c r="H76" s="431" t="s">
        <v>129</v>
      </c>
      <c r="I76" s="5">
        <f t="shared" si="18"/>
        <v>0</v>
      </c>
      <c r="J76" s="5">
        <f t="shared" si="19"/>
        <v>0</v>
      </c>
      <c r="K76" s="3">
        <v>0</v>
      </c>
      <c r="L76" s="6">
        <f>Employees!V13</f>
        <v>750.78571428571433</v>
      </c>
      <c r="M76" s="70">
        <v>0</v>
      </c>
      <c r="N76" s="62">
        <f t="shared" si="20"/>
        <v>0</v>
      </c>
      <c r="O76" s="302">
        <f>(M76*L76)+(K76*A66)</f>
        <v>0</v>
      </c>
      <c r="P76" s="302"/>
      <c r="Q76" s="171"/>
      <c r="R76" s="2"/>
    </row>
    <row r="77" spans="1:19" x14ac:dyDescent="0.3">
      <c r="F77" s="165"/>
      <c r="G77" s="120">
        <v>6</v>
      </c>
      <c r="H77" s="427" t="s">
        <v>130</v>
      </c>
      <c r="I77" s="120">
        <f t="shared" si="18"/>
        <v>0</v>
      </c>
      <c r="J77" s="120">
        <f t="shared" si="19"/>
        <v>0</v>
      </c>
      <c r="K77" s="121">
        <v>0</v>
      </c>
      <c r="L77" s="122">
        <f>Employees!V13</f>
        <v>750.78571428571433</v>
      </c>
      <c r="M77" s="126">
        <v>0</v>
      </c>
      <c r="N77" s="198">
        <f t="shared" si="20"/>
        <v>0</v>
      </c>
      <c r="O77" s="301">
        <f>(M77*L77)+(K77*A66)</f>
        <v>0</v>
      </c>
      <c r="P77" s="301"/>
      <c r="Q77" s="171"/>
      <c r="R77" s="2"/>
    </row>
    <row r="78" spans="1:19" x14ac:dyDescent="0.3">
      <c r="F78" s="165"/>
      <c r="G78" s="5">
        <v>7</v>
      </c>
      <c r="H78" s="431" t="s">
        <v>131</v>
      </c>
      <c r="I78" s="5">
        <f t="shared" si="18"/>
        <v>0</v>
      </c>
      <c r="J78" s="5">
        <f t="shared" si="19"/>
        <v>0</v>
      </c>
      <c r="K78" s="3">
        <v>0</v>
      </c>
      <c r="L78" s="6">
        <f>Employees!V13</f>
        <v>750.78571428571433</v>
      </c>
      <c r="M78" s="70">
        <v>0</v>
      </c>
      <c r="N78" s="62">
        <f t="shared" si="20"/>
        <v>0</v>
      </c>
      <c r="O78" s="302">
        <f>(M78*L78)+(K78*A66)</f>
        <v>0</v>
      </c>
      <c r="P78" s="302"/>
      <c r="Q78" s="171"/>
      <c r="R78" s="2"/>
    </row>
    <row r="79" spans="1:19" x14ac:dyDescent="0.3">
      <c r="F79" s="165"/>
      <c r="G79" s="120">
        <v>8</v>
      </c>
      <c r="H79" s="427" t="s">
        <v>132</v>
      </c>
      <c r="I79" s="120">
        <f t="shared" si="18"/>
        <v>0</v>
      </c>
      <c r="J79" s="120">
        <f t="shared" si="19"/>
        <v>0</v>
      </c>
      <c r="K79" s="121">
        <v>0</v>
      </c>
      <c r="L79" s="122">
        <f>Employees!V13</f>
        <v>750.78571428571433</v>
      </c>
      <c r="M79" s="126">
        <v>0</v>
      </c>
      <c r="N79" s="198">
        <f t="shared" si="20"/>
        <v>0</v>
      </c>
      <c r="O79" s="301">
        <f>(M79*L79)+(K79*A66)</f>
        <v>0</v>
      </c>
      <c r="P79" s="301"/>
      <c r="Q79" s="171"/>
      <c r="R79" s="2"/>
    </row>
    <row r="80" spans="1:19" x14ac:dyDescent="0.3">
      <c r="F80" s="165"/>
      <c r="G80" s="5">
        <v>9</v>
      </c>
      <c r="H80" s="5">
        <f>I12</f>
        <v>0</v>
      </c>
      <c r="I80" s="5">
        <f t="shared" si="18"/>
        <v>0</v>
      </c>
      <c r="J80" s="5">
        <f t="shared" si="19"/>
        <v>0</v>
      </c>
      <c r="K80" s="5">
        <v>0</v>
      </c>
      <c r="L80" s="6">
        <f>Employees!V13</f>
        <v>750.78571428571433</v>
      </c>
      <c r="M80" s="70">
        <v>0</v>
      </c>
      <c r="N80" s="62">
        <f t="shared" si="20"/>
        <v>0</v>
      </c>
      <c r="O80" s="302">
        <f t="shared" ref="O80:O91" si="21">(M80*L80)+(K80*A67)</f>
        <v>0</v>
      </c>
      <c r="P80" s="302"/>
      <c r="Q80" s="171"/>
      <c r="R80" s="2"/>
    </row>
    <row r="81" spans="6:18" x14ac:dyDescent="0.3">
      <c r="F81" s="165"/>
      <c r="G81" s="5">
        <v>10</v>
      </c>
      <c r="H81" s="120">
        <f t="shared" ref="H81:H91" si="22">I13</f>
        <v>0</v>
      </c>
      <c r="I81" s="120">
        <f t="shared" ref="I81:I91" si="23">M13</f>
        <v>0</v>
      </c>
      <c r="J81" s="120">
        <f t="shared" ref="J81:J91" si="24">N13</f>
        <v>0</v>
      </c>
      <c r="K81" s="120">
        <v>0</v>
      </c>
      <c r="L81" s="122">
        <f>Employees!V13</f>
        <v>750.78571428571433</v>
      </c>
      <c r="M81" s="126">
        <v>0</v>
      </c>
      <c r="N81" s="198">
        <f t="shared" si="20"/>
        <v>0</v>
      </c>
      <c r="O81" s="301">
        <f t="shared" si="21"/>
        <v>0</v>
      </c>
      <c r="P81" s="301"/>
      <c r="Q81" s="171"/>
      <c r="R81" s="2"/>
    </row>
    <row r="82" spans="6:18" x14ac:dyDescent="0.3">
      <c r="F82" s="165"/>
      <c r="G82" s="5">
        <v>11</v>
      </c>
      <c r="H82" s="5">
        <f t="shared" si="22"/>
        <v>0</v>
      </c>
      <c r="I82" s="5">
        <f t="shared" si="23"/>
        <v>0</v>
      </c>
      <c r="J82" s="5">
        <f t="shared" si="24"/>
        <v>0</v>
      </c>
      <c r="K82" s="5">
        <v>0</v>
      </c>
      <c r="L82" s="6">
        <f>Employees!V13</f>
        <v>750.78571428571433</v>
      </c>
      <c r="M82" s="70">
        <v>0</v>
      </c>
      <c r="N82" s="62">
        <f t="shared" si="20"/>
        <v>0</v>
      </c>
      <c r="O82" s="302">
        <f t="shared" si="21"/>
        <v>0</v>
      </c>
      <c r="P82" s="302"/>
      <c r="Q82" s="171"/>
      <c r="R82" s="2"/>
    </row>
    <row r="83" spans="6:18" x14ac:dyDescent="0.3">
      <c r="F83" s="165"/>
      <c r="G83" s="5">
        <v>12</v>
      </c>
      <c r="H83" s="120">
        <f t="shared" si="22"/>
        <v>0</v>
      </c>
      <c r="I83" s="120">
        <f t="shared" si="23"/>
        <v>0</v>
      </c>
      <c r="J83" s="120">
        <f t="shared" si="24"/>
        <v>0</v>
      </c>
      <c r="K83" s="120">
        <v>0</v>
      </c>
      <c r="L83" s="122">
        <f>Employees!V13</f>
        <v>750.78571428571433</v>
      </c>
      <c r="M83" s="126">
        <v>0</v>
      </c>
      <c r="N83" s="198">
        <f t="shared" si="20"/>
        <v>0</v>
      </c>
      <c r="O83" s="301">
        <f t="shared" si="21"/>
        <v>0</v>
      </c>
      <c r="P83" s="301"/>
      <c r="Q83" s="171"/>
      <c r="R83" s="2"/>
    </row>
    <row r="84" spans="6:18" x14ac:dyDescent="0.3">
      <c r="F84" s="165"/>
      <c r="G84" s="5">
        <v>13</v>
      </c>
      <c r="H84" s="5">
        <f t="shared" si="22"/>
        <v>0</v>
      </c>
      <c r="I84" s="5">
        <f t="shared" si="23"/>
        <v>0</v>
      </c>
      <c r="J84" s="5">
        <f t="shared" si="24"/>
        <v>0</v>
      </c>
      <c r="K84" s="5">
        <v>0</v>
      </c>
      <c r="L84" s="6">
        <f>Employees!V13</f>
        <v>750.78571428571433</v>
      </c>
      <c r="M84" s="70">
        <v>0</v>
      </c>
      <c r="N84" s="62">
        <f t="shared" si="20"/>
        <v>0</v>
      </c>
      <c r="O84" s="302">
        <f t="shared" si="21"/>
        <v>0</v>
      </c>
      <c r="P84" s="302"/>
      <c r="Q84" s="171"/>
      <c r="R84" s="2"/>
    </row>
    <row r="85" spans="6:18" x14ac:dyDescent="0.3">
      <c r="F85" s="165"/>
      <c r="G85" s="5">
        <v>14</v>
      </c>
      <c r="H85" s="120">
        <f t="shared" si="22"/>
        <v>0</v>
      </c>
      <c r="I85" s="120">
        <f t="shared" si="23"/>
        <v>0</v>
      </c>
      <c r="J85" s="120">
        <f t="shared" si="24"/>
        <v>0</v>
      </c>
      <c r="K85" s="120">
        <v>0</v>
      </c>
      <c r="L85" s="122">
        <f>Employees!V13</f>
        <v>750.78571428571433</v>
      </c>
      <c r="M85" s="126">
        <v>0</v>
      </c>
      <c r="N85" s="198">
        <f t="shared" si="20"/>
        <v>0</v>
      </c>
      <c r="O85" s="301">
        <f t="shared" si="21"/>
        <v>0</v>
      </c>
      <c r="P85" s="301"/>
      <c r="Q85" s="171"/>
      <c r="R85" s="2"/>
    </row>
    <row r="86" spans="6:18" x14ac:dyDescent="0.3">
      <c r="F86" s="165"/>
      <c r="G86" s="5">
        <v>15</v>
      </c>
      <c r="H86" s="5">
        <f t="shared" si="22"/>
        <v>0</v>
      </c>
      <c r="I86" s="5">
        <f t="shared" si="23"/>
        <v>0</v>
      </c>
      <c r="J86" s="5">
        <f t="shared" si="24"/>
        <v>0</v>
      </c>
      <c r="K86" s="5">
        <v>0</v>
      </c>
      <c r="L86" s="6">
        <f>Employees!V13</f>
        <v>750.78571428571433</v>
      </c>
      <c r="M86" s="70">
        <v>0</v>
      </c>
      <c r="N86" s="62">
        <f t="shared" si="20"/>
        <v>0</v>
      </c>
      <c r="O86" s="302">
        <f t="shared" si="21"/>
        <v>0</v>
      </c>
      <c r="P86" s="302"/>
      <c r="Q86" s="171"/>
      <c r="R86" s="2"/>
    </row>
    <row r="87" spans="6:18" x14ac:dyDescent="0.3">
      <c r="F87" s="165"/>
      <c r="G87" s="5">
        <v>16</v>
      </c>
      <c r="H87" s="120">
        <f t="shared" si="22"/>
        <v>0</v>
      </c>
      <c r="I87" s="120">
        <f t="shared" si="23"/>
        <v>0</v>
      </c>
      <c r="J87" s="120">
        <f t="shared" si="24"/>
        <v>0</v>
      </c>
      <c r="K87" s="120">
        <v>0</v>
      </c>
      <c r="L87" s="122">
        <f>Employees!V13</f>
        <v>750.78571428571433</v>
      </c>
      <c r="M87" s="126">
        <v>0</v>
      </c>
      <c r="N87" s="198">
        <f t="shared" si="20"/>
        <v>0</v>
      </c>
      <c r="O87" s="301">
        <f t="shared" si="21"/>
        <v>0</v>
      </c>
      <c r="P87" s="301"/>
      <c r="Q87" s="171"/>
      <c r="R87" s="2"/>
    </row>
    <row r="88" spans="6:18" x14ac:dyDescent="0.3">
      <c r="F88" s="165"/>
      <c r="G88" s="5">
        <v>17</v>
      </c>
      <c r="H88" s="5">
        <f t="shared" si="22"/>
        <v>0</v>
      </c>
      <c r="I88" s="5">
        <f t="shared" si="23"/>
        <v>0</v>
      </c>
      <c r="J88" s="5">
        <f t="shared" si="24"/>
        <v>0</v>
      </c>
      <c r="K88" s="5">
        <v>0</v>
      </c>
      <c r="L88" s="6">
        <f>Employees!V13</f>
        <v>750.78571428571433</v>
      </c>
      <c r="M88" s="70">
        <v>0</v>
      </c>
      <c r="N88" s="62">
        <f t="shared" si="20"/>
        <v>0</v>
      </c>
      <c r="O88" s="302">
        <f t="shared" si="21"/>
        <v>0</v>
      </c>
      <c r="P88" s="302"/>
      <c r="Q88" s="171"/>
      <c r="R88" s="2"/>
    </row>
    <row r="89" spans="6:18" x14ac:dyDescent="0.3">
      <c r="F89" s="165"/>
      <c r="G89" s="5">
        <v>18</v>
      </c>
      <c r="H89" s="120">
        <f t="shared" si="22"/>
        <v>0</v>
      </c>
      <c r="I89" s="120">
        <f t="shared" si="23"/>
        <v>0</v>
      </c>
      <c r="J89" s="120">
        <f t="shared" si="24"/>
        <v>0</v>
      </c>
      <c r="K89" s="120">
        <v>0</v>
      </c>
      <c r="L89" s="122">
        <f>Employees!V13</f>
        <v>750.78571428571433</v>
      </c>
      <c r="M89" s="126">
        <v>0</v>
      </c>
      <c r="N89" s="198">
        <f t="shared" si="20"/>
        <v>0</v>
      </c>
      <c r="O89" s="301">
        <f t="shared" si="21"/>
        <v>0</v>
      </c>
      <c r="P89" s="301"/>
      <c r="Q89" s="171"/>
      <c r="R89" s="2"/>
    </row>
    <row r="90" spans="6:18" x14ac:dyDescent="0.3">
      <c r="F90" s="165"/>
      <c r="G90" s="5">
        <v>19</v>
      </c>
      <c r="H90" s="5">
        <f t="shared" si="22"/>
        <v>0</v>
      </c>
      <c r="I90" s="5">
        <f t="shared" si="23"/>
        <v>0</v>
      </c>
      <c r="J90" s="5">
        <f t="shared" si="24"/>
        <v>0</v>
      </c>
      <c r="K90" s="5">
        <v>0</v>
      </c>
      <c r="L90" s="6">
        <f>Employees!V13</f>
        <v>750.78571428571433</v>
      </c>
      <c r="M90" s="70">
        <v>0</v>
      </c>
      <c r="N90" s="62">
        <f t="shared" si="20"/>
        <v>0</v>
      </c>
      <c r="O90" s="302">
        <f t="shared" si="21"/>
        <v>0</v>
      </c>
      <c r="P90" s="302"/>
      <c r="Q90" s="171"/>
      <c r="R90" s="2"/>
    </row>
    <row r="91" spans="6:18" x14ac:dyDescent="0.3">
      <c r="F91" s="165"/>
      <c r="G91" s="5">
        <v>20</v>
      </c>
      <c r="H91" s="120">
        <f t="shared" si="22"/>
        <v>0</v>
      </c>
      <c r="I91" s="120">
        <f t="shared" si="23"/>
        <v>0</v>
      </c>
      <c r="J91" s="120">
        <f t="shared" si="24"/>
        <v>0</v>
      </c>
      <c r="K91" s="120">
        <v>0</v>
      </c>
      <c r="L91" s="122">
        <f>Employees!V13</f>
        <v>750.78571428571433</v>
      </c>
      <c r="M91" s="126">
        <v>0</v>
      </c>
      <c r="N91" s="198">
        <f t="shared" si="20"/>
        <v>0</v>
      </c>
      <c r="O91" s="301">
        <f t="shared" si="21"/>
        <v>0</v>
      </c>
      <c r="P91" s="301"/>
      <c r="Q91" s="171"/>
      <c r="R91" s="2"/>
    </row>
    <row r="92" spans="6:18" ht="18" thickBot="1" x14ac:dyDescent="0.35">
      <c r="F92" s="165"/>
      <c r="G92" s="5"/>
      <c r="H92" s="5"/>
      <c r="I92" s="5"/>
      <c r="J92" s="5"/>
      <c r="K92" s="3"/>
      <c r="L92" s="6"/>
      <c r="M92" s="5"/>
      <c r="N92" s="62"/>
      <c r="O92" s="376"/>
      <c r="P92" s="376"/>
      <c r="Q92" s="171"/>
      <c r="R92" s="2"/>
    </row>
    <row r="93" spans="6:18" ht="18" thickBot="1" x14ac:dyDescent="0.35">
      <c r="F93" s="165"/>
      <c r="G93" s="5"/>
      <c r="H93" s="5"/>
      <c r="I93" s="134">
        <f>SUM(I72:I80)</f>
        <v>0</v>
      </c>
      <c r="J93" s="134">
        <f>SUM(J72:J80)</f>
        <v>0</v>
      </c>
      <c r="K93" s="134">
        <f>SUM(K72:K80)</f>
        <v>0</v>
      </c>
      <c r="L93" s="6"/>
      <c r="M93" s="5"/>
      <c r="N93" s="62"/>
      <c r="O93" s="376"/>
      <c r="P93" s="376"/>
      <c r="Q93" s="171"/>
      <c r="R93" s="2"/>
    </row>
    <row r="94" spans="6:18" x14ac:dyDescent="0.3">
      <c r="F94" s="137"/>
      <c r="G94" s="138"/>
      <c r="H94" s="138"/>
      <c r="I94" s="139"/>
      <c r="J94" s="139"/>
      <c r="K94" s="139"/>
      <c r="L94" s="140"/>
      <c r="M94" s="138"/>
      <c r="N94" s="141"/>
      <c r="O94" s="142"/>
      <c r="P94" s="142"/>
      <c r="Q94" s="143"/>
      <c r="R94" s="2"/>
    </row>
    <row r="95" spans="6:18" ht="18" thickBot="1" x14ac:dyDescent="0.35">
      <c r="F95" s="144"/>
      <c r="G95" s="5"/>
      <c r="H95" s="5"/>
      <c r="I95" s="5"/>
      <c r="J95" s="5"/>
      <c r="K95" s="3"/>
      <c r="L95" s="6"/>
      <c r="M95" s="70" t="s">
        <v>60</v>
      </c>
      <c r="N95" s="173" t="s">
        <v>18</v>
      </c>
      <c r="O95" s="43"/>
      <c r="P95" s="43"/>
      <c r="Q95" s="145"/>
      <c r="R95" s="2"/>
    </row>
    <row r="96" spans="6:18" ht="18" thickBot="1" x14ac:dyDescent="0.35">
      <c r="F96" s="144"/>
      <c r="G96" s="5"/>
      <c r="H96" s="379" t="s">
        <v>57</v>
      </c>
      <c r="I96" s="379"/>
      <c r="J96" s="70" t="s">
        <v>55</v>
      </c>
      <c r="K96" s="160" t="s">
        <v>58</v>
      </c>
      <c r="L96" s="161" t="str">
        <f>L65</f>
        <v>Hrly Rate</v>
      </c>
      <c r="M96" s="82">
        <f>SUM(M97:M101)</f>
        <v>0</v>
      </c>
      <c r="N96" s="75">
        <f>SUM(N97:N101)</f>
        <v>0</v>
      </c>
      <c r="O96" s="385">
        <f>SUM(O97:P102)</f>
        <v>0</v>
      </c>
      <c r="P96" s="386"/>
      <c r="Q96" s="145"/>
      <c r="R96" s="2"/>
    </row>
    <row r="97" spans="6:18" x14ac:dyDescent="0.3">
      <c r="F97" s="144"/>
      <c r="G97" s="5">
        <v>1</v>
      </c>
      <c r="H97" s="230">
        <f t="shared" ref="H97:H104" si="25">I27</f>
        <v>0</v>
      </c>
      <c r="I97" s="230"/>
      <c r="J97" s="5">
        <f t="shared" ref="J97:J106" si="26">M27</f>
        <v>0</v>
      </c>
      <c r="K97" s="3">
        <v>10</v>
      </c>
      <c r="L97" s="44">
        <f t="shared" ref="L97:L100" si="27">L72</f>
        <v>750.78571428571433</v>
      </c>
      <c r="M97" s="70">
        <v>0</v>
      </c>
      <c r="N97" s="62">
        <f>M97/8</f>
        <v>0</v>
      </c>
      <c r="O97" s="302">
        <f t="shared" ref="O97:O102" si="28">M97*L97</f>
        <v>0</v>
      </c>
      <c r="P97" s="302"/>
      <c r="Q97" s="145"/>
      <c r="R97" s="2"/>
    </row>
    <row r="98" spans="6:18" x14ac:dyDescent="0.3">
      <c r="F98" s="144"/>
      <c r="G98" s="120">
        <v>2</v>
      </c>
      <c r="H98" s="309">
        <f t="shared" si="25"/>
        <v>0</v>
      </c>
      <c r="I98" s="309"/>
      <c r="J98" s="120">
        <f t="shared" si="26"/>
        <v>0</v>
      </c>
      <c r="K98" s="121">
        <v>10</v>
      </c>
      <c r="L98" s="174">
        <f t="shared" si="27"/>
        <v>750.78571428571433</v>
      </c>
      <c r="M98" s="126">
        <v>0</v>
      </c>
      <c r="N98" s="198">
        <f t="shared" ref="N98:N116" si="29">M98/8</f>
        <v>0</v>
      </c>
      <c r="O98" s="301">
        <f t="shared" si="28"/>
        <v>0</v>
      </c>
      <c r="P98" s="301"/>
      <c r="Q98" s="145"/>
      <c r="R98" s="2"/>
    </row>
    <row r="99" spans="6:18" x14ac:dyDescent="0.3">
      <c r="F99" s="144"/>
      <c r="G99" s="5">
        <v>3</v>
      </c>
      <c r="H99" s="230">
        <f t="shared" si="25"/>
        <v>0</v>
      </c>
      <c r="I99" s="230"/>
      <c r="J99" s="5">
        <f t="shared" si="26"/>
        <v>0</v>
      </c>
      <c r="K99" s="3">
        <v>10</v>
      </c>
      <c r="L99" s="44">
        <f t="shared" si="27"/>
        <v>750.78571428571433</v>
      </c>
      <c r="M99" s="70">
        <v>0</v>
      </c>
      <c r="N99" s="62">
        <f t="shared" si="29"/>
        <v>0</v>
      </c>
      <c r="O99" s="302">
        <f t="shared" si="28"/>
        <v>0</v>
      </c>
      <c r="P99" s="302"/>
      <c r="Q99" s="145"/>
      <c r="R99" s="2"/>
    </row>
    <row r="100" spans="6:18" x14ac:dyDescent="0.3">
      <c r="F100" s="144"/>
      <c r="G100" s="120">
        <v>4</v>
      </c>
      <c r="H100" s="309">
        <f t="shared" si="25"/>
        <v>0</v>
      </c>
      <c r="I100" s="309"/>
      <c r="J100" s="120">
        <f t="shared" si="26"/>
        <v>0</v>
      </c>
      <c r="K100" s="121">
        <v>10</v>
      </c>
      <c r="L100" s="174">
        <f t="shared" si="27"/>
        <v>750.78571428571433</v>
      </c>
      <c r="M100" s="126">
        <v>0</v>
      </c>
      <c r="N100" s="198">
        <f t="shared" si="29"/>
        <v>0</v>
      </c>
      <c r="O100" s="301">
        <f t="shared" si="28"/>
        <v>0</v>
      </c>
      <c r="P100" s="301"/>
      <c r="Q100" s="145"/>
      <c r="R100" s="2"/>
    </row>
    <row r="101" spans="6:18" x14ac:dyDescent="0.3">
      <c r="F101" s="144"/>
      <c r="G101" s="5">
        <v>5</v>
      </c>
      <c r="H101" s="230">
        <f t="shared" si="25"/>
        <v>0</v>
      </c>
      <c r="I101" s="230"/>
      <c r="J101" s="5">
        <f t="shared" si="26"/>
        <v>0</v>
      </c>
      <c r="K101" s="3">
        <v>10</v>
      </c>
      <c r="L101" s="44">
        <f t="shared" ref="L101:L116" si="30">L76</f>
        <v>750.78571428571433</v>
      </c>
      <c r="M101" s="70">
        <v>0</v>
      </c>
      <c r="N101" s="62">
        <f t="shared" si="29"/>
        <v>0</v>
      </c>
      <c r="O101" s="302">
        <f t="shared" si="28"/>
        <v>0</v>
      </c>
      <c r="P101" s="302"/>
      <c r="Q101" s="145"/>
      <c r="R101" s="2"/>
    </row>
    <row r="102" spans="6:18" x14ac:dyDescent="0.3">
      <c r="F102" s="144"/>
      <c r="G102" s="120">
        <f>H32</f>
        <v>6</v>
      </c>
      <c r="H102" s="309">
        <f t="shared" si="25"/>
        <v>0</v>
      </c>
      <c r="I102" s="309"/>
      <c r="J102" s="120">
        <f t="shared" si="26"/>
        <v>0</v>
      </c>
      <c r="K102" s="121">
        <v>10</v>
      </c>
      <c r="L102" s="174">
        <f t="shared" si="30"/>
        <v>750.78571428571433</v>
      </c>
      <c r="M102" s="126">
        <v>0</v>
      </c>
      <c r="N102" s="198">
        <f t="shared" si="29"/>
        <v>0</v>
      </c>
      <c r="O102" s="301">
        <f t="shared" si="28"/>
        <v>0</v>
      </c>
      <c r="P102" s="301"/>
      <c r="Q102" s="145"/>
      <c r="R102" s="2"/>
    </row>
    <row r="103" spans="6:18" x14ac:dyDescent="0.3">
      <c r="F103" s="144"/>
      <c r="G103" s="5">
        <v>7</v>
      </c>
      <c r="H103" s="230">
        <f t="shared" si="25"/>
        <v>0</v>
      </c>
      <c r="I103" s="230"/>
      <c r="J103" s="5">
        <f t="shared" si="26"/>
        <v>0</v>
      </c>
      <c r="K103" s="3">
        <v>10</v>
      </c>
      <c r="L103" s="44">
        <f t="shared" si="30"/>
        <v>750.78571428571433</v>
      </c>
      <c r="M103" s="70">
        <v>0</v>
      </c>
      <c r="N103" s="62">
        <f t="shared" si="29"/>
        <v>0</v>
      </c>
      <c r="O103" s="302">
        <f>M103*L103</f>
        <v>0</v>
      </c>
      <c r="P103" s="302"/>
      <c r="Q103" s="145"/>
      <c r="R103" s="2"/>
    </row>
    <row r="104" spans="6:18" x14ac:dyDescent="0.3">
      <c r="F104" s="144"/>
      <c r="G104" s="120">
        <v>8</v>
      </c>
      <c r="H104" s="303">
        <f t="shared" si="25"/>
        <v>0</v>
      </c>
      <c r="I104" s="303"/>
      <c r="J104" s="120">
        <f t="shared" si="26"/>
        <v>0</v>
      </c>
      <c r="K104" s="121">
        <v>10</v>
      </c>
      <c r="L104" s="174">
        <f t="shared" si="30"/>
        <v>750.78571428571433</v>
      </c>
      <c r="M104" s="126">
        <v>0</v>
      </c>
      <c r="N104" s="198">
        <f t="shared" si="29"/>
        <v>0</v>
      </c>
      <c r="O104" s="301">
        <f t="shared" ref="O104:O105" si="31">M104*L104</f>
        <v>0</v>
      </c>
      <c r="P104" s="301"/>
      <c r="Q104" s="145"/>
      <c r="R104" s="2"/>
    </row>
    <row r="105" spans="6:18" x14ac:dyDescent="0.3">
      <c r="F105" s="144"/>
      <c r="G105" s="5">
        <v>9</v>
      </c>
      <c r="H105" s="304">
        <f>I12</f>
        <v>0</v>
      </c>
      <c r="I105" s="304"/>
      <c r="J105" s="5">
        <f t="shared" si="26"/>
        <v>0</v>
      </c>
      <c r="K105" s="3">
        <v>10</v>
      </c>
      <c r="L105" s="44">
        <f t="shared" si="30"/>
        <v>750.78571428571433</v>
      </c>
      <c r="M105" s="70">
        <v>0</v>
      </c>
      <c r="N105" s="62">
        <f t="shared" si="29"/>
        <v>0</v>
      </c>
      <c r="O105" s="302">
        <f t="shared" si="31"/>
        <v>0</v>
      </c>
      <c r="P105" s="302"/>
      <c r="Q105" s="145"/>
      <c r="R105" s="2"/>
    </row>
    <row r="106" spans="6:18" x14ac:dyDescent="0.3">
      <c r="F106" s="144"/>
      <c r="G106" s="120">
        <v>10</v>
      </c>
      <c r="H106" s="303">
        <f t="shared" ref="H106:H116" si="32">I13</f>
        <v>0</v>
      </c>
      <c r="I106" s="303"/>
      <c r="J106" s="120">
        <f t="shared" si="26"/>
        <v>0</v>
      </c>
      <c r="K106" s="121">
        <v>10</v>
      </c>
      <c r="L106" s="174">
        <f t="shared" si="30"/>
        <v>750.78571428571433</v>
      </c>
      <c r="M106" s="126">
        <v>0</v>
      </c>
      <c r="N106" s="198">
        <f t="shared" si="29"/>
        <v>0</v>
      </c>
      <c r="O106" s="301">
        <f t="shared" ref="O106:O116" si="33">M106*L106</f>
        <v>0</v>
      </c>
      <c r="P106" s="301"/>
      <c r="Q106" s="145"/>
      <c r="R106" s="2"/>
    </row>
    <row r="107" spans="6:18" x14ac:dyDescent="0.3">
      <c r="F107" s="144"/>
      <c r="G107" s="5">
        <v>11</v>
      </c>
      <c r="H107" s="304">
        <f t="shared" si="32"/>
        <v>0</v>
      </c>
      <c r="I107" s="304"/>
      <c r="J107" s="5">
        <f t="shared" ref="J107:J116" si="34">M37</f>
        <v>0</v>
      </c>
      <c r="K107" s="3">
        <v>10</v>
      </c>
      <c r="L107" s="44">
        <f t="shared" si="30"/>
        <v>750.78571428571433</v>
      </c>
      <c r="M107" s="70">
        <v>0</v>
      </c>
      <c r="N107" s="62">
        <f t="shared" si="29"/>
        <v>0</v>
      </c>
      <c r="O107" s="302">
        <f t="shared" si="33"/>
        <v>0</v>
      </c>
      <c r="P107" s="302"/>
      <c r="Q107" s="145"/>
      <c r="R107" s="2"/>
    </row>
    <row r="108" spans="6:18" x14ac:dyDescent="0.3">
      <c r="F108" s="144"/>
      <c r="G108" s="120">
        <v>12</v>
      </c>
      <c r="H108" s="303">
        <f t="shared" si="32"/>
        <v>0</v>
      </c>
      <c r="I108" s="303"/>
      <c r="J108" s="120">
        <f t="shared" si="34"/>
        <v>0</v>
      </c>
      <c r="K108" s="121">
        <v>10</v>
      </c>
      <c r="L108" s="174">
        <f t="shared" si="30"/>
        <v>750.78571428571433</v>
      </c>
      <c r="M108" s="126">
        <v>0</v>
      </c>
      <c r="N108" s="198">
        <f t="shared" si="29"/>
        <v>0</v>
      </c>
      <c r="O108" s="301">
        <f t="shared" si="33"/>
        <v>0</v>
      </c>
      <c r="P108" s="301"/>
      <c r="Q108" s="145"/>
      <c r="R108" s="2"/>
    </row>
    <row r="109" spans="6:18" x14ac:dyDescent="0.3">
      <c r="F109" s="144"/>
      <c r="G109" s="5">
        <v>13</v>
      </c>
      <c r="H109" s="304">
        <f t="shared" si="32"/>
        <v>0</v>
      </c>
      <c r="I109" s="304"/>
      <c r="J109" s="5">
        <f t="shared" si="34"/>
        <v>0</v>
      </c>
      <c r="K109" s="3">
        <v>10</v>
      </c>
      <c r="L109" s="44">
        <f t="shared" si="30"/>
        <v>750.78571428571433</v>
      </c>
      <c r="M109" s="70">
        <v>0</v>
      </c>
      <c r="N109" s="62">
        <f t="shared" si="29"/>
        <v>0</v>
      </c>
      <c r="O109" s="302">
        <f t="shared" si="33"/>
        <v>0</v>
      </c>
      <c r="P109" s="302"/>
      <c r="Q109" s="145"/>
      <c r="R109" s="2"/>
    </row>
    <row r="110" spans="6:18" x14ac:dyDescent="0.3">
      <c r="F110" s="144"/>
      <c r="G110" s="120">
        <v>14</v>
      </c>
      <c r="H110" s="303">
        <f t="shared" si="32"/>
        <v>0</v>
      </c>
      <c r="I110" s="303"/>
      <c r="J110" s="120">
        <f t="shared" si="34"/>
        <v>0</v>
      </c>
      <c r="K110" s="121">
        <v>10</v>
      </c>
      <c r="L110" s="174">
        <f t="shared" si="30"/>
        <v>750.78571428571433</v>
      </c>
      <c r="M110" s="126">
        <v>0</v>
      </c>
      <c r="N110" s="198">
        <f t="shared" si="29"/>
        <v>0</v>
      </c>
      <c r="O110" s="301">
        <f t="shared" si="33"/>
        <v>0</v>
      </c>
      <c r="P110" s="301"/>
      <c r="Q110" s="145"/>
      <c r="R110" s="2"/>
    </row>
    <row r="111" spans="6:18" x14ac:dyDescent="0.3">
      <c r="F111" s="144"/>
      <c r="G111" s="5">
        <v>15</v>
      </c>
      <c r="H111" s="304">
        <f t="shared" si="32"/>
        <v>0</v>
      </c>
      <c r="I111" s="304"/>
      <c r="J111" s="5">
        <f t="shared" si="34"/>
        <v>0</v>
      </c>
      <c r="K111" s="3">
        <v>10</v>
      </c>
      <c r="L111" s="44">
        <f t="shared" si="30"/>
        <v>750.78571428571433</v>
      </c>
      <c r="M111" s="70">
        <v>0</v>
      </c>
      <c r="N111" s="62">
        <f t="shared" si="29"/>
        <v>0</v>
      </c>
      <c r="O111" s="302">
        <f t="shared" si="33"/>
        <v>0</v>
      </c>
      <c r="P111" s="302"/>
      <c r="Q111" s="145"/>
      <c r="R111" s="2"/>
    </row>
    <row r="112" spans="6:18" x14ac:dyDescent="0.3">
      <c r="F112" s="144"/>
      <c r="G112" s="120">
        <v>16</v>
      </c>
      <c r="H112" s="303">
        <f t="shared" si="32"/>
        <v>0</v>
      </c>
      <c r="I112" s="303"/>
      <c r="J112" s="120">
        <f t="shared" si="34"/>
        <v>0</v>
      </c>
      <c r="K112" s="121">
        <v>10</v>
      </c>
      <c r="L112" s="174">
        <f t="shared" si="30"/>
        <v>750.78571428571433</v>
      </c>
      <c r="M112" s="126">
        <v>0</v>
      </c>
      <c r="N112" s="198">
        <f t="shared" si="29"/>
        <v>0</v>
      </c>
      <c r="O112" s="301">
        <f t="shared" si="33"/>
        <v>0</v>
      </c>
      <c r="P112" s="301"/>
      <c r="Q112" s="145"/>
      <c r="R112" s="2"/>
    </row>
    <row r="113" spans="1:23" x14ac:dyDescent="0.3">
      <c r="F113" s="144"/>
      <c r="G113" s="5">
        <v>17</v>
      </c>
      <c r="H113" s="304">
        <f t="shared" si="32"/>
        <v>0</v>
      </c>
      <c r="I113" s="304"/>
      <c r="J113" s="5">
        <f t="shared" si="34"/>
        <v>0</v>
      </c>
      <c r="K113" s="3">
        <v>10</v>
      </c>
      <c r="L113" s="44">
        <f t="shared" si="30"/>
        <v>750.78571428571433</v>
      </c>
      <c r="M113" s="70">
        <v>0</v>
      </c>
      <c r="N113" s="62">
        <f t="shared" si="29"/>
        <v>0</v>
      </c>
      <c r="O113" s="302">
        <f t="shared" si="33"/>
        <v>0</v>
      </c>
      <c r="P113" s="302"/>
      <c r="Q113" s="145"/>
      <c r="R113" s="2"/>
    </row>
    <row r="114" spans="1:23" x14ac:dyDescent="0.3">
      <c r="F114" s="144"/>
      <c r="G114" s="120">
        <v>18</v>
      </c>
      <c r="H114" s="303">
        <f t="shared" si="32"/>
        <v>0</v>
      </c>
      <c r="I114" s="303"/>
      <c r="J114" s="120">
        <f t="shared" si="34"/>
        <v>0</v>
      </c>
      <c r="K114" s="121">
        <v>10</v>
      </c>
      <c r="L114" s="174">
        <f t="shared" si="30"/>
        <v>750.78571428571433</v>
      </c>
      <c r="M114" s="126">
        <v>0</v>
      </c>
      <c r="N114" s="198">
        <f t="shared" si="29"/>
        <v>0</v>
      </c>
      <c r="O114" s="301">
        <f t="shared" si="33"/>
        <v>0</v>
      </c>
      <c r="P114" s="301"/>
      <c r="Q114" s="145"/>
      <c r="R114" s="2"/>
    </row>
    <row r="115" spans="1:23" x14ac:dyDescent="0.3">
      <c r="F115" s="144"/>
      <c r="G115" s="5">
        <v>19</v>
      </c>
      <c r="H115" s="304">
        <f t="shared" si="32"/>
        <v>0</v>
      </c>
      <c r="I115" s="304"/>
      <c r="J115" s="5">
        <f t="shared" si="34"/>
        <v>0</v>
      </c>
      <c r="K115" s="3">
        <v>10</v>
      </c>
      <c r="L115" s="44">
        <f t="shared" si="30"/>
        <v>750.78571428571433</v>
      </c>
      <c r="M115" s="70">
        <v>0</v>
      </c>
      <c r="N115" s="62">
        <f t="shared" si="29"/>
        <v>0</v>
      </c>
      <c r="O115" s="302">
        <f t="shared" si="33"/>
        <v>0</v>
      </c>
      <c r="P115" s="302"/>
      <c r="Q115" s="145"/>
      <c r="R115" s="2"/>
    </row>
    <row r="116" spans="1:23" x14ac:dyDescent="0.3">
      <c r="F116" s="144"/>
      <c r="G116" s="120">
        <v>20</v>
      </c>
      <c r="H116" s="303">
        <f t="shared" si="32"/>
        <v>0</v>
      </c>
      <c r="I116" s="303"/>
      <c r="J116" s="120">
        <f t="shared" si="34"/>
        <v>0</v>
      </c>
      <c r="K116" s="121">
        <v>10</v>
      </c>
      <c r="L116" s="174">
        <f t="shared" si="30"/>
        <v>750.78571428571433</v>
      </c>
      <c r="M116" s="126">
        <v>0</v>
      </c>
      <c r="N116" s="198">
        <f t="shared" si="29"/>
        <v>0</v>
      </c>
      <c r="O116" s="301">
        <f t="shared" si="33"/>
        <v>0</v>
      </c>
      <c r="P116" s="301"/>
      <c r="Q116" s="145"/>
      <c r="R116" s="2"/>
    </row>
    <row r="117" spans="1:23" x14ac:dyDescent="0.3">
      <c r="F117" s="144"/>
      <c r="G117" s="5"/>
      <c r="H117" s="304"/>
      <c r="I117" s="304"/>
      <c r="J117" s="5"/>
      <c r="K117" s="3"/>
      <c r="L117" s="44"/>
      <c r="M117" s="70"/>
      <c r="N117" s="62"/>
      <c r="O117" s="302"/>
      <c r="P117" s="302"/>
      <c r="Q117" s="145"/>
      <c r="R117" s="2"/>
    </row>
    <row r="118" spans="1:23" ht="19.5" thickBot="1" x14ac:dyDescent="0.35">
      <c r="F118" s="146"/>
      <c r="G118" s="147"/>
      <c r="H118" s="148"/>
      <c r="I118" s="147"/>
      <c r="J118" s="147"/>
      <c r="K118" s="149"/>
      <c r="L118" s="150"/>
      <c r="M118" s="151"/>
      <c r="N118" s="151"/>
      <c r="O118" s="152"/>
      <c r="P118" s="152"/>
      <c r="Q118" s="153"/>
      <c r="R118" s="2"/>
    </row>
    <row r="119" spans="1:23" ht="18" thickBot="1" x14ac:dyDescent="0.35">
      <c r="F119" s="162"/>
      <c r="G119" s="5"/>
      <c r="H119" s="321" t="s">
        <v>37</v>
      </c>
      <c r="I119" s="322"/>
      <c r="J119" s="322"/>
      <c r="K119" s="322"/>
      <c r="L119" s="322"/>
      <c r="M119" s="135" t="s">
        <v>19</v>
      </c>
      <c r="N119" s="136" t="s">
        <v>18</v>
      </c>
      <c r="O119" s="351">
        <f>O120+O145</f>
        <v>0</v>
      </c>
      <c r="P119" s="352"/>
      <c r="Q119" s="164"/>
      <c r="R119" s="2"/>
      <c r="S119" s="48" t="s">
        <v>62</v>
      </c>
      <c r="T119" s="47" t="s">
        <v>27</v>
      </c>
      <c r="U119" s="16"/>
    </row>
    <row r="120" spans="1:23" ht="18" thickBot="1" x14ac:dyDescent="0.35">
      <c r="F120" s="162"/>
      <c r="H120" s="56" t="s">
        <v>42</v>
      </c>
      <c r="I120" s="57" t="s">
        <v>43</v>
      </c>
      <c r="J120" s="57" t="s">
        <v>44</v>
      </c>
      <c r="K120" s="61" t="s">
        <v>51</v>
      </c>
      <c r="L120" s="51" t="str">
        <f>L96</f>
        <v>Hrly Rate</v>
      </c>
      <c r="M120" s="74">
        <f>SUM(M121:M129)</f>
        <v>0</v>
      </c>
      <c r="N120" s="74">
        <f>SUM(N121:N129)</f>
        <v>0</v>
      </c>
      <c r="O120" s="353">
        <f>SUM(O121:P129)</f>
        <v>0</v>
      </c>
      <c r="P120" s="354"/>
      <c r="Q120" s="164"/>
      <c r="R120" s="2"/>
      <c r="S120" s="159">
        <f>N120+N64+P144+S59</f>
        <v>2.375</v>
      </c>
      <c r="T120" s="44">
        <f>O176/S120</f>
        <v>0</v>
      </c>
      <c r="U120" s="49"/>
    </row>
    <row r="121" spans="1:23" x14ac:dyDescent="0.3">
      <c r="F121" s="162"/>
      <c r="G121" s="5">
        <v>1</v>
      </c>
      <c r="H121" s="3" t="str">
        <f t="shared" ref="H121:H126" si="35">H72</f>
        <v>Type A</v>
      </c>
      <c r="I121" s="5">
        <f t="shared" ref="I121:I130" si="36">M4</f>
        <v>0</v>
      </c>
      <c r="J121" s="5">
        <f t="shared" ref="J121:J130" si="37">N4</f>
        <v>0</v>
      </c>
      <c r="K121" s="71">
        <f t="shared" ref="K121:K140" si="38">J121+I121</f>
        <v>0</v>
      </c>
      <c r="L121" s="6">
        <v>20</v>
      </c>
      <c r="M121" s="70">
        <v>0</v>
      </c>
      <c r="N121" s="62">
        <f>M121/8</f>
        <v>0</v>
      </c>
      <c r="O121" s="302">
        <f t="shared" ref="O121:O127" si="39">M121*L121</f>
        <v>0</v>
      </c>
      <c r="P121" s="302"/>
      <c r="Q121" s="164"/>
      <c r="R121" s="2"/>
      <c r="S121" s="50"/>
      <c r="U121" s="49"/>
    </row>
    <row r="122" spans="1:23" x14ac:dyDescent="0.3">
      <c r="A122" s="43"/>
      <c r="B122" s="3"/>
      <c r="C122" s="3"/>
      <c r="F122" s="163"/>
      <c r="G122" s="120">
        <v>2</v>
      </c>
      <c r="H122" s="121" t="str">
        <f t="shared" si="35"/>
        <v>Type B</v>
      </c>
      <c r="I122" s="120">
        <f t="shared" si="36"/>
        <v>0</v>
      </c>
      <c r="J122" s="120">
        <f t="shared" si="37"/>
        <v>0</v>
      </c>
      <c r="K122" s="123">
        <f t="shared" si="38"/>
        <v>0</v>
      </c>
      <c r="L122" s="122">
        <v>20</v>
      </c>
      <c r="M122" s="126">
        <v>0</v>
      </c>
      <c r="N122" s="62">
        <f t="shared" ref="N122:N140" si="40">M122/8</f>
        <v>0</v>
      </c>
      <c r="O122" s="301">
        <f t="shared" si="39"/>
        <v>0</v>
      </c>
      <c r="P122" s="301"/>
      <c r="Q122" s="164"/>
      <c r="R122" s="2"/>
      <c r="S122" s="50"/>
      <c r="T122" s="6"/>
      <c r="U122" s="49"/>
    </row>
    <row r="123" spans="1:23" ht="18" thickBot="1" x14ac:dyDescent="0.35">
      <c r="F123" s="162"/>
      <c r="G123" s="5">
        <v>3</v>
      </c>
      <c r="H123" s="3" t="str">
        <f t="shared" si="35"/>
        <v xml:space="preserve">Type C </v>
      </c>
      <c r="I123" s="5">
        <f t="shared" si="36"/>
        <v>0</v>
      </c>
      <c r="J123" s="5">
        <f t="shared" si="37"/>
        <v>0</v>
      </c>
      <c r="K123" s="71">
        <f t="shared" si="38"/>
        <v>0</v>
      </c>
      <c r="L123" s="6">
        <v>20</v>
      </c>
      <c r="M123" s="70">
        <v>0</v>
      </c>
      <c r="N123" s="62">
        <f t="shared" si="40"/>
        <v>0</v>
      </c>
      <c r="O123" s="302">
        <f t="shared" si="39"/>
        <v>0</v>
      </c>
      <c r="P123" s="302"/>
      <c r="Q123" s="162"/>
      <c r="S123" s="364" t="s">
        <v>26</v>
      </c>
      <c r="T123" s="365"/>
      <c r="U123" s="113">
        <v>2238.1190476190477</v>
      </c>
      <c r="W123" s="6"/>
    </row>
    <row r="124" spans="1:23" ht="18" thickBot="1" x14ac:dyDescent="0.35">
      <c r="F124" s="162"/>
      <c r="G124" s="120">
        <v>4</v>
      </c>
      <c r="H124" s="121" t="str">
        <f t="shared" si="35"/>
        <v>Type D</v>
      </c>
      <c r="I124" s="120">
        <f t="shared" si="36"/>
        <v>0</v>
      </c>
      <c r="J124" s="120">
        <f t="shared" si="37"/>
        <v>0</v>
      </c>
      <c r="K124" s="123">
        <f t="shared" si="38"/>
        <v>0</v>
      </c>
      <c r="L124" s="122">
        <v>20</v>
      </c>
      <c r="M124" s="126">
        <v>0</v>
      </c>
      <c r="N124" s="62">
        <f t="shared" si="40"/>
        <v>0</v>
      </c>
      <c r="O124" s="301">
        <f t="shared" si="39"/>
        <v>0</v>
      </c>
      <c r="P124" s="301"/>
      <c r="Q124" s="162"/>
      <c r="U124" s="6"/>
      <c r="W124" s="1" t="s">
        <v>85</v>
      </c>
    </row>
    <row r="125" spans="1:23" x14ac:dyDescent="0.3">
      <c r="F125" s="162"/>
      <c r="G125" s="5">
        <v>5</v>
      </c>
      <c r="H125" s="3" t="str">
        <f t="shared" si="35"/>
        <v>Type E</v>
      </c>
      <c r="I125" s="5">
        <f t="shared" si="36"/>
        <v>0</v>
      </c>
      <c r="J125" s="5">
        <f t="shared" si="37"/>
        <v>0</v>
      </c>
      <c r="K125" s="71">
        <f t="shared" si="38"/>
        <v>0</v>
      </c>
      <c r="L125" s="6">
        <v>20</v>
      </c>
      <c r="M125" s="70">
        <v>0</v>
      </c>
      <c r="N125" s="62">
        <f t="shared" si="40"/>
        <v>0</v>
      </c>
      <c r="O125" s="302">
        <f t="shared" si="39"/>
        <v>0</v>
      </c>
      <c r="P125" s="302"/>
      <c r="Q125" s="162"/>
      <c r="S125" s="118" t="s">
        <v>51</v>
      </c>
      <c r="T125" s="47" t="s">
        <v>83</v>
      </c>
      <c r="U125" s="117" t="s">
        <v>84</v>
      </c>
    </row>
    <row r="126" spans="1:23" ht="18" thickBot="1" x14ac:dyDescent="0.35">
      <c r="F126" s="162"/>
      <c r="G126" s="120">
        <v>6</v>
      </c>
      <c r="H126" s="121" t="str">
        <f t="shared" si="35"/>
        <v>Type F</v>
      </c>
      <c r="I126" s="120">
        <f t="shared" si="36"/>
        <v>0</v>
      </c>
      <c r="J126" s="120">
        <f t="shared" si="37"/>
        <v>0</v>
      </c>
      <c r="K126" s="123">
        <f t="shared" si="38"/>
        <v>0</v>
      </c>
      <c r="L126" s="122">
        <v>20</v>
      </c>
      <c r="M126" s="126">
        <v>0</v>
      </c>
      <c r="N126" s="62">
        <f t="shared" si="40"/>
        <v>0</v>
      </c>
      <c r="O126" s="301">
        <f t="shared" si="39"/>
        <v>0</v>
      </c>
      <c r="P126" s="301"/>
      <c r="Q126" s="162"/>
      <c r="S126" s="114">
        <f>P48</f>
        <v>0</v>
      </c>
      <c r="T126" s="115">
        <f>O175</f>
        <v>14264.928571428572</v>
      </c>
      <c r="U126" s="116" t="e">
        <f>T126/S126</f>
        <v>#DIV/0!</v>
      </c>
    </row>
    <row r="127" spans="1:23" x14ac:dyDescent="0.3">
      <c r="F127" s="162"/>
      <c r="G127" s="5">
        <v>7</v>
      </c>
      <c r="H127" s="3" t="str">
        <f>H78</f>
        <v>Type G</v>
      </c>
      <c r="I127" s="5">
        <f t="shared" si="36"/>
        <v>0</v>
      </c>
      <c r="J127" s="5">
        <f t="shared" si="37"/>
        <v>0</v>
      </c>
      <c r="K127" s="71">
        <f t="shared" si="38"/>
        <v>0</v>
      </c>
      <c r="L127" s="6">
        <v>20</v>
      </c>
      <c r="M127" s="70">
        <v>0</v>
      </c>
      <c r="N127" s="62">
        <f t="shared" si="40"/>
        <v>0</v>
      </c>
      <c r="O127" s="302">
        <f t="shared" si="39"/>
        <v>0</v>
      </c>
      <c r="P127" s="302"/>
      <c r="Q127" s="162"/>
      <c r="U127" s="6"/>
    </row>
    <row r="128" spans="1:23" x14ac:dyDescent="0.3">
      <c r="F128" s="162"/>
      <c r="G128" s="120">
        <f>G79</f>
        <v>8</v>
      </c>
      <c r="H128" s="121" t="str">
        <f>H79</f>
        <v>Type H</v>
      </c>
      <c r="I128" s="120">
        <f t="shared" si="36"/>
        <v>0</v>
      </c>
      <c r="J128" s="120">
        <f t="shared" si="37"/>
        <v>0</v>
      </c>
      <c r="K128" s="123">
        <f t="shared" si="38"/>
        <v>0</v>
      </c>
      <c r="L128" s="122">
        <v>20</v>
      </c>
      <c r="M128" s="126">
        <v>0</v>
      </c>
      <c r="N128" s="62">
        <f t="shared" si="40"/>
        <v>0</v>
      </c>
      <c r="O128" s="301">
        <f>M128*L128</f>
        <v>0</v>
      </c>
      <c r="P128" s="301"/>
      <c r="Q128" s="162"/>
      <c r="U128" s="6"/>
    </row>
    <row r="129" spans="6:21" x14ac:dyDescent="0.3">
      <c r="F129" s="162"/>
      <c r="G129" s="5">
        <f>H12</f>
        <v>9</v>
      </c>
      <c r="H129" s="3">
        <f t="shared" ref="H129:H140" si="41">I12</f>
        <v>0</v>
      </c>
      <c r="I129" s="5">
        <f t="shared" si="36"/>
        <v>0</v>
      </c>
      <c r="J129" s="5">
        <f t="shared" si="37"/>
        <v>0</v>
      </c>
      <c r="K129" s="71">
        <f t="shared" si="38"/>
        <v>0</v>
      </c>
      <c r="L129" s="6">
        <v>20</v>
      </c>
      <c r="M129" s="70">
        <v>0</v>
      </c>
      <c r="N129" s="62">
        <f t="shared" si="40"/>
        <v>0</v>
      </c>
      <c r="O129" s="302">
        <f>M129*L129</f>
        <v>0</v>
      </c>
      <c r="P129" s="302"/>
      <c r="Q129" s="162"/>
      <c r="U129" s="6"/>
    </row>
    <row r="130" spans="6:21" x14ac:dyDescent="0.3">
      <c r="F130" s="162"/>
      <c r="G130" s="5">
        <v>10</v>
      </c>
      <c r="H130" s="121">
        <f t="shared" si="41"/>
        <v>0</v>
      </c>
      <c r="I130" s="120">
        <f t="shared" si="36"/>
        <v>0</v>
      </c>
      <c r="J130" s="120">
        <f t="shared" si="37"/>
        <v>0</v>
      </c>
      <c r="K130" s="123">
        <f t="shared" si="38"/>
        <v>0</v>
      </c>
      <c r="L130" s="122">
        <v>20</v>
      </c>
      <c r="M130" s="126">
        <v>0</v>
      </c>
      <c r="N130" s="198">
        <f t="shared" si="40"/>
        <v>0</v>
      </c>
      <c r="O130" s="301">
        <f t="shared" ref="O130:O140" si="42">M130*L130</f>
        <v>0</v>
      </c>
      <c r="P130" s="301"/>
      <c r="Q130" s="162"/>
      <c r="U130" s="6"/>
    </row>
    <row r="131" spans="6:21" x14ac:dyDescent="0.3">
      <c r="F131" s="162"/>
      <c r="G131" s="5">
        <v>11</v>
      </c>
      <c r="H131" s="3">
        <f t="shared" si="41"/>
        <v>0</v>
      </c>
      <c r="I131" s="5">
        <f t="shared" ref="I131:I140" si="43">M14</f>
        <v>0</v>
      </c>
      <c r="J131" s="5">
        <f t="shared" ref="J131:J140" si="44">N14</f>
        <v>0</v>
      </c>
      <c r="K131" s="71">
        <f t="shared" si="38"/>
        <v>0</v>
      </c>
      <c r="L131" s="6">
        <v>20</v>
      </c>
      <c r="M131" s="70">
        <v>0</v>
      </c>
      <c r="N131" s="62">
        <f t="shared" si="40"/>
        <v>0</v>
      </c>
      <c r="O131" s="302">
        <f t="shared" si="42"/>
        <v>0</v>
      </c>
      <c r="P131" s="302"/>
      <c r="Q131" s="162"/>
      <c r="U131" s="6"/>
    </row>
    <row r="132" spans="6:21" x14ac:dyDescent="0.3">
      <c r="F132" s="162"/>
      <c r="G132" s="5">
        <v>12</v>
      </c>
      <c r="H132" s="121">
        <f t="shared" si="41"/>
        <v>0</v>
      </c>
      <c r="I132" s="120">
        <f t="shared" si="43"/>
        <v>0</v>
      </c>
      <c r="J132" s="120">
        <f t="shared" si="44"/>
        <v>0</v>
      </c>
      <c r="K132" s="123">
        <f t="shared" si="38"/>
        <v>0</v>
      </c>
      <c r="L132" s="122">
        <v>20</v>
      </c>
      <c r="M132" s="126">
        <v>0</v>
      </c>
      <c r="N132" s="198">
        <f t="shared" si="40"/>
        <v>0</v>
      </c>
      <c r="O132" s="301">
        <f t="shared" si="42"/>
        <v>0</v>
      </c>
      <c r="P132" s="301"/>
      <c r="Q132" s="162"/>
      <c r="U132" s="6"/>
    </row>
    <row r="133" spans="6:21" x14ac:dyDescent="0.3">
      <c r="F133" s="162"/>
      <c r="G133" s="5">
        <v>13</v>
      </c>
      <c r="H133" s="3">
        <f t="shared" si="41"/>
        <v>0</v>
      </c>
      <c r="I133" s="5">
        <f t="shared" si="43"/>
        <v>0</v>
      </c>
      <c r="J133" s="5">
        <f t="shared" si="44"/>
        <v>0</v>
      </c>
      <c r="K133" s="71">
        <f t="shared" si="38"/>
        <v>0</v>
      </c>
      <c r="L133" s="6">
        <v>20</v>
      </c>
      <c r="M133" s="70">
        <v>0</v>
      </c>
      <c r="N133" s="62">
        <f t="shared" si="40"/>
        <v>0</v>
      </c>
      <c r="O133" s="302">
        <f t="shared" si="42"/>
        <v>0</v>
      </c>
      <c r="P133" s="302"/>
      <c r="Q133" s="162"/>
      <c r="U133" s="6"/>
    </row>
    <row r="134" spans="6:21" x14ac:dyDescent="0.3">
      <c r="F134" s="162"/>
      <c r="G134" s="5">
        <v>14</v>
      </c>
      <c r="H134" s="121">
        <f t="shared" si="41"/>
        <v>0</v>
      </c>
      <c r="I134" s="120">
        <f t="shared" si="43"/>
        <v>0</v>
      </c>
      <c r="J134" s="120">
        <f t="shared" si="44"/>
        <v>0</v>
      </c>
      <c r="K134" s="123">
        <f t="shared" si="38"/>
        <v>0</v>
      </c>
      <c r="L134" s="122">
        <v>20</v>
      </c>
      <c r="M134" s="126">
        <v>0</v>
      </c>
      <c r="N134" s="198">
        <f t="shared" si="40"/>
        <v>0</v>
      </c>
      <c r="O134" s="301">
        <f t="shared" si="42"/>
        <v>0</v>
      </c>
      <c r="P134" s="301"/>
      <c r="Q134" s="162"/>
      <c r="U134" s="6"/>
    </row>
    <row r="135" spans="6:21" x14ac:dyDescent="0.3">
      <c r="F135" s="162"/>
      <c r="G135" s="5">
        <v>15</v>
      </c>
      <c r="H135" s="3">
        <f t="shared" si="41"/>
        <v>0</v>
      </c>
      <c r="I135" s="5">
        <f t="shared" si="43"/>
        <v>0</v>
      </c>
      <c r="J135" s="5">
        <f t="shared" si="44"/>
        <v>0</v>
      </c>
      <c r="K135" s="71">
        <f t="shared" si="38"/>
        <v>0</v>
      </c>
      <c r="L135" s="6">
        <v>20</v>
      </c>
      <c r="M135" s="70">
        <v>0</v>
      </c>
      <c r="N135" s="62">
        <f t="shared" si="40"/>
        <v>0</v>
      </c>
      <c r="O135" s="302">
        <f t="shared" si="42"/>
        <v>0</v>
      </c>
      <c r="P135" s="302"/>
      <c r="Q135" s="162"/>
      <c r="U135" s="6"/>
    </row>
    <row r="136" spans="6:21" x14ac:dyDescent="0.3">
      <c r="F136" s="162"/>
      <c r="G136" s="5">
        <v>16</v>
      </c>
      <c r="H136" s="121">
        <f t="shared" si="41"/>
        <v>0</v>
      </c>
      <c r="I136" s="120">
        <f t="shared" si="43"/>
        <v>0</v>
      </c>
      <c r="J136" s="120">
        <f t="shared" si="44"/>
        <v>0</v>
      </c>
      <c r="K136" s="123">
        <f t="shared" si="38"/>
        <v>0</v>
      </c>
      <c r="L136" s="122">
        <v>20</v>
      </c>
      <c r="M136" s="126">
        <v>0</v>
      </c>
      <c r="N136" s="198">
        <f t="shared" si="40"/>
        <v>0</v>
      </c>
      <c r="O136" s="301">
        <f t="shared" si="42"/>
        <v>0</v>
      </c>
      <c r="P136" s="301"/>
      <c r="Q136" s="162"/>
      <c r="U136" s="6"/>
    </row>
    <row r="137" spans="6:21" x14ac:dyDescent="0.3">
      <c r="F137" s="162"/>
      <c r="G137" s="5">
        <v>17</v>
      </c>
      <c r="H137" s="3">
        <f t="shared" si="41"/>
        <v>0</v>
      </c>
      <c r="I137" s="5">
        <f t="shared" si="43"/>
        <v>0</v>
      </c>
      <c r="J137" s="5">
        <f t="shared" si="44"/>
        <v>0</v>
      </c>
      <c r="K137" s="71">
        <f t="shared" si="38"/>
        <v>0</v>
      </c>
      <c r="L137" s="6">
        <v>20</v>
      </c>
      <c r="M137" s="70">
        <v>0</v>
      </c>
      <c r="N137" s="62">
        <f t="shared" si="40"/>
        <v>0</v>
      </c>
      <c r="O137" s="302">
        <f t="shared" si="42"/>
        <v>0</v>
      </c>
      <c r="P137" s="302"/>
      <c r="Q137" s="162"/>
      <c r="U137" s="6"/>
    </row>
    <row r="138" spans="6:21" x14ac:dyDescent="0.3">
      <c r="F138" s="162"/>
      <c r="G138" s="5">
        <v>18</v>
      </c>
      <c r="H138" s="121">
        <f t="shared" si="41"/>
        <v>0</v>
      </c>
      <c r="I138" s="120">
        <f t="shared" si="43"/>
        <v>0</v>
      </c>
      <c r="J138" s="120">
        <f t="shared" si="44"/>
        <v>0</v>
      </c>
      <c r="K138" s="123">
        <f t="shared" si="38"/>
        <v>0</v>
      </c>
      <c r="L138" s="122">
        <v>20</v>
      </c>
      <c r="M138" s="126">
        <v>0</v>
      </c>
      <c r="N138" s="198">
        <f t="shared" si="40"/>
        <v>0</v>
      </c>
      <c r="O138" s="301">
        <f t="shared" si="42"/>
        <v>0</v>
      </c>
      <c r="P138" s="301"/>
      <c r="Q138" s="162"/>
      <c r="U138" s="6"/>
    </row>
    <row r="139" spans="6:21" x14ac:dyDescent="0.3">
      <c r="F139" s="162"/>
      <c r="G139" s="5">
        <v>19</v>
      </c>
      <c r="H139" s="3">
        <f t="shared" si="41"/>
        <v>0</v>
      </c>
      <c r="I139" s="5">
        <f t="shared" si="43"/>
        <v>0</v>
      </c>
      <c r="J139" s="5">
        <f t="shared" si="44"/>
        <v>0</v>
      </c>
      <c r="K139" s="71">
        <f t="shared" si="38"/>
        <v>0</v>
      </c>
      <c r="L139" s="6">
        <v>20</v>
      </c>
      <c r="M139" s="70">
        <v>0</v>
      </c>
      <c r="N139" s="62">
        <f t="shared" si="40"/>
        <v>0</v>
      </c>
      <c r="O139" s="302">
        <f t="shared" si="42"/>
        <v>0</v>
      </c>
      <c r="P139" s="302"/>
      <c r="Q139" s="162"/>
      <c r="U139" s="6"/>
    </row>
    <row r="140" spans="6:21" x14ac:dyDescent="0.3">
      <c r="F140" s="162"/>
      <c r="G140" s="5">
        <v>20</v>
      </c>
      <c r="H140" s="121">
        <f t="shared" si="41"/>
        <v>0</v>
      </c>
      <c r="I140" s="120">
        <f t="shared" si="43"/>
        <v>0</v>
      </c>
      <c r="J140" s="120">
        <f t="shared" si="44"/>
        <v>0</v>
      </c>
      <c r="K140" s="123">
        <f t="shared" si="38"/>
        <v>0</v>
      </c>
      <c r="L140" s="122">
        <v>20</v>
      </c>
      <c r="M140" s="126">
        <v>0</v>
      </c>
      <c r="N140" s="198">
        <f t="shared" si="40"/>
        <v>0</v>
      </c>
      <c r="O140" s="301">
        <f t="shared" si="42"/>
        <v>0</v>
      </c>
      <c r="P140" s="301"/>
      <c r="Q140" s="162"/>
      <c r="U140" s="6"/>
    </row>
    <row r="141" spans="6:21" x14ac:dyDescent="0.3">
      <c r="F141" s="162"/>
      <c r="G141" s="5"/>
      <c r="H141" s="3"/>
      <c r="I141" s="5"/>
      <c r="J141" s="5"/>
      <c r="K141" s="71"/>
      <c r="L141" s="6"/>
      <c r="M141" s="70"/>
      <c r="N141" s="62"/>
      <c r="O141" s="302"/>
      <c r="P141" s="302"/>
      <c r="Q141" s="162"/>
      <c r="U141" s="6"/>
    </row>
    <row r="142" spans="6:21" ht="18" thickBot="1" x14ac:dyDescent="0.35">
      <c r="F142" s="162"/>
      <c r="G142" s="5"/>
      <c r="H142" s="3"/>
      <c r="L142" s="6"/>
      <c r="N142" s="60"/>
      <c r="O142" s="302"/>
      <c r="P142" s="302"/>
      <c r="Q142" s="162"/>
      <c r="U142" s="6"/>
    </row>
    <row r="143" spans="6:21" ht="18" thickBot="1" x14ac:dyDescent="0.35">
      <c r="F143" s="162"/>
      <c r="G143" s="5"/>
      <c r="H143" s="3"/>
      <c r="I143" s="72">
        <f>SUM(I121:I141)</f>
        <v>0</v>
      </c>
      <c r="J143" s="72">
        <f>SUM(J121:J141)</f>
        <v>0</v>
      </c>
      <c r="K143" s="84">
        <f>SUM(K121:K141)</f>
        <v>0</v>
      </c>
      <c r="L143" s="6"/>
      <c r="N143" s="60"/>
      <c r="O143" s="43"/>
      <c r="P143" s="43"/>
      <c r="Q143" s="162"/>
      <c r="U143" s="6"/>
    </row>
    <row r="144" spans="6:21" ht="18" thickBot="1" x14ac:dyDescent="0.35">
      <c r="F144" s="162"/>
      <c r="G144" s="5"/>
      <c r="H144" s="107"/>
      <c r="I144" s="105"/>
      <c r="J144" s="72" t="s">
        <v>81</v>
      </c>
      <c r="K144" s="106"/>
      <c r="L144" s="108"/>
      <c r="M144" s="109"/>
      <c r="N144" s="112" t="s">
        <v>82</v>
      </c>
      <c r="O144" s="110" t="s">
        <v>18</v>
      </c>
      <c r="P144" s="111">
        <f>N145/8</f>
        <v>0</v>
      </c>
      <c r="Q144" s="162"/>
      <c r="U144" s="6"/>
    </row>
    <row r="145" spans="6:21" x14ac:dyDescent="0.3">
      <c r="F145" s="162"/>
      <c r="G145" s="5"/>
      <c r="H145" s="319" t="s">
        <v>80</v>
      </c>
      <c r="I145" s="320"/>
      <c r="J145" s="154">
        <f>K143</f>
        <v>0</v>
      </c>
      <c r="K145" s="155"/>
      <c r="L145" s="156" t="s">
        <v>75</v>
      </c>
      <c r="M145" s="157">
        <f>Employees!V13</f>
        <v>750.78571428571433</v>
      </c>
      <c r="N145" s="210">
        <v>0</v>
      </c>
      <c r="O145" s="366">
        <f>N145*M145</f>
        <v>0</v>
      </c>
      <c r="P145" s="367"/>
      <c r="Q145" s="165"/>
      <c r="U145" s="6"/>
    </row>
    <row r="146" spans="6:21" x14ac:dyDescent="0.3">
      <c r="F146" s="175"/>
      <c r="G146" s="176"/>
      <c r="H146" s="177"/>
      <c r="I146" s="177"/>
      <c r="J146" s="177"/>
      <c r="K146" s="178"/>
      <c r="L146" s="179"/>
      <c r="M146" s="180"/>
      <c r="N146" s="181"/>
      <c r="O146" s="182"/>
      <c r="P146" s="182"/>
      <c r="Q146" s="175"/>
      <c r="U146" s="6"/>
    </row>
    <row r="147" spans="6:21" ht="18" thickBot="1" x14ac:dyDescent="0.35">
      <c r="F147" s="175"/>
      <c r="G147" s="5"/>
      <c r="H147" s="3"/>
      <c r="I147" s="5"/>
      <c r="J147" s="5"/>
      <c r="K147" s="323" t="s">
        <v>92</v>
      </c>
      <c r="L147" s="326" t="s">
        <v>93</v>
      </c>
      <c r="M147" s="324" t="s">
        <v>90</v>
      </c>
      <c r="N147" s="71" t="s">
        <v>91</v>
      </c>
      <c r="O147" s="302" t="s">
        <v>65</v>
      </c>
      <c r="P147" s="302"/>
      <c r="Q147" s="175"/>
      <c r="U147" s="6"/>
    </row>
    <row r="148" spans="6:21" ht="18" thickBot="1" x14ac:dyDescent="0.35">
      <c r="F148" s="175"/>
      <c r="G148" s="5"/>
      <c r="H148" s="82" t="str">
        <f>H96</f>
        <v>Video Animations</v>
      </c>
      <c r="I148" s="82" t="str">
        <f>J96</f>
        <v>Videos</v>
      </c>
      <c r="J148" s="129" t="s">
        <v>59</v>
      </c>
      <c r="K148" s="323"/>
      <c r="L148" s="327"/>
      <c r="M148" s="325"/>
      <c r="N148" s="130">
        <v>0.2</v>
      </c>
      <c r="O148" s="377">
        <f>SUM(O149:P158)</f>
        <v>0</v>
      </c>
      <c r="P148" s="378"/>
      <c r="Q148" s="175"/>
      <c r="U148" s="6"/>
    </row>
    <row r="149" spans="6:21" x14ac:dyDescent="0.3">
      <c r="F149" s="175"/>
      <c r="G149" s="5">
        <v>1</v>
      </c>
      <c r="H149" s="5" t="str">
        <f>H121</f>
        <v>Type A</v>
      </c>
      <c r="I149" s="5">
        <f>J97</f>
        <v>0</v>
      </c>
      <c r="J149" s="183">
        <v>300</v>
      </c>
      <c r="K149" s="5">
        <v>190</v>
      </c>
      <c r="L149" s="70">
        <f>K149*I149</f>
        <v>0</v>
      </c>
      <c r="M149" s="6">
        <v>22</v>
      </c>
      <c r="N149" s="184">
        <f>(L149*M149)*N148</f>
        <v>0</v>
      </c>
      <c r="O149" s="302">
        <f t="shared" ref="O149:O155" si="45">(L149*M149)+N149</f>
        <v>0</v>
      </c>
      <c r="P149" s="302"/>
      <c r="Q149" s="175"/>
      <c r="U149" s="6"/>
    </row>
    <row r="150" spans="6:21" x14ac:dyDescent="0.3">
      <c r="F150" s="175"/>
      <c r="G150" s="120">
        <v>2</v>
      </c>
      <c r="H150" s="120">
        <f>I5</f>
        <v>0</v>
      </c>
      <c r="I150" s="120">
        <f t="shared" ref="I150:I168" si="46">J98</f>
        <v>0</v>
      </c>
      <c r="J150" s="185">
        <v>300</v>
      </c>
      <c r="K150" s="120">
        <v>190</v>
      </c>
      <c r="L150" s="126">
        <f t="shared" ref="L150:L168" si="47">K150*I150</f>
        <v>0</v>
      </c>
      <c r="M150" s="122">
        <v>22</v>
      </c>
      <c r="N150" s="186">
        <f>(L150*M150)*N148</f>
        <v>0</v>
      </c>
      <c r="O150" s="301">
        <f t="shared" si="45"/>
        <v>0</v>
      </c>
      <c r="P150" s="301"/>
      <c r="Q150" s="175"/>
      <c r="U150" s="6"/>
    </row>
    <row r="151" spans="6:21" x14ac:dyDescent="0.3">
      <c r="F151" s="175"/>
      <c r="G151" s="5">
        <v>3</v>
      </c>
      <c r="H151" s="5">
        <f t="shared" ref="H151:H168" si="48">I6</f>
        <v>0</v>
      </c>
      <c r="I151" s="5">
        <f t="shared" si="46"/>
        <v>0</v>
      </c>
      <c r="J151" s="183">
        <v>300</v>
      </c>
      <c r="K151" s="5">
        <v>190</v>
      </c>
      <c r="L151" s="70">
        <f t="shared" si="47"/>
        <v>0</v>
      </c>
      <c r="M151" s="6">
        <v>22</v>
      </c>
      <c r="N151" s="184">
        <f>(L151*M151)*N148</f>
        <v>0</v>
      </c>
      <c r="O151" s="302">
        <f t="shared" si="45"/>
        <v>0</v>
      </c>
      <c r="P151" s="302"/>
      <c r="Q151" s="175"/>
      <c r="U151" s="6"/>
    </row>
    <row r="152" spans="6:21" x14ac:dyDescent="0.3">
      <c r="F152" s="175"/>
      <c r="G152" s="120">
        <v>4</v>
      </c>
      <c r="H152" s="120">
        <f t="shared" si="48"/>
        <v>0</v>
      </c>
      <c r="I152" s="120">
        <f t="shared" si="46"/>
        <v>0</v>
      </c>
      <c r="J152" s="185">
        <v>300</v>
      </c>
      <c r="K152" s="120">
        <v>190</v>
      </c>
      <c r="L152" s="126">
        <f t="shared" si="47"/>
        <v>0</v>
      </c>
      <c r="M152" s="122">
        <v>22</v>
      </c>
      <c r="N152" s="186">
        <f>(L152*M152)*N148</f>
        <v>0</v>
      </c>
      <c r="O152" s="301">
        <f t="shared" si="45"/>
        <v>0</v>
      </c>
      <c r="P152" s="301"/>
      <c r="Q152" s="175"/>
      <c r="U152" s="6"/>
    </row>
    <row r="153" spans="6:21" x14ac:dyDescent="0.3">
      <c r="F153" s="175"/>
      <c r="G153" s="5">
        <v>5</v>
      </c>
      <c r="H153" s="5">
        <f t="shared" si="48"/>
        <v>0</v>
      </c>
      <c r="I153" s="5">
        <f t="shared" si="46"/>
        <v>0</v>
      </c>
      <c r="J153" s="183">
        <v>300</v>
      </c>
      <c r="K153" s="5">
        <v>190</v>
      </c>
      <c r="L153" s="70">
        <f t="shared" si="47"/>
        <v>0</v>
      </c>
      <c r="M153" s="6">
        <v>22</v>
      </c>
      <c r="N153" s="184">
        <f>(L153*M153)*N148</f>
        <v>0</v>
      </c>
      <c r="O153" s="302">
        <f t="shared" si="45"/>
        <v>0</v>
      </c>
      <c r="P153" s="302"/>
      <c r="Q153" s="175"/>
      <c r="U153" s="6"/>
    </row>
    <row r="154" spans="6:21" x14ac:dyDescent="0.3">
      <c r="F154" s="175"/>
      <c r="G154" s="120">
        <f>G102</f>
        <v>6</v>
      </c>
      <c r="H154" s="120">
        <f t="shared" si="48"/>
        <v>0</v>
      </c>
      <c r="I154" s="120">
        <f t="shared" si="46"/>
        <v>0</v>
      </c>
      <c r="J154" s="185">
        <v>300</v>
      </c>
      <c r="K154" s="120">
        <v>190</v>
      </c>
      <c r="L154" s="126">
        <f t="shared" si="47"/>
        <v>0</v>
      </c>
      <c r="M154" s="122">
        <v>22</v>
      </c>
      <c r="N154" s="186">
        <f>(L154*M154)*N148</f>
        <v>0</v>
      </c>
      <c r="O154" s="301">
        <f t="shared" si="45"/>
        <v>0</v>
      </c>
      <c r="P154" s="301"/>
      <c r="Q154" s="175"/>
      <c r="U154" s="6"/>
    </row>
    <row r="155" spans="6:21" x14ac:dyDescent="0.3">
      <c r="F155" s="175"/>
      <c r="G155" s="5">
        <v>7</v>
      </c>
      <c r="H155" s="5">
        <f t="shared" si="48"/>
        <v>0</v>
      </c>
      <c r="I155" s="5">
        <f t="shared" si="46"/>
        <v>0</v>
      </c>
      <c r="J155" s="183">
        <v>300</v>
      </c>
      <c r="K155" s="5">
        <v>190</v>
      </c>
      <c r="L155" s="70">
        <f t="shared" si="47"/>
        <v>0</v>
      </c>
      <c r="M155" s="6">
        <v>22</v>
      </c>
      <c r="N155" s="184">
        <f>(L155*M155)*N148</f>
        <v>0</v>
      </c>
      <c r="O155" s="302">
        <f t="shared" si="45"/>
        <v>0</v>
      </c>
      <c r="P155" s="302"/>
      <c r="Q155" s="175"/>
      <c r="U155" s="6"/>
    </row>
    <row r="156" spans="6:21" x14ac:dyDescent="0.3">
      <c r="F156" s="175"/>
      <c r="G156" s="120">
        <v>8</v>
      </c>
      <c r="H156" s="120">
        <f t="shared" si="48"/>
        <v>0</v>
      </c>
      <c r="I156" s="120">
        <f t="shared" si="46"/>
        <v>0</v>
      </c>
      <c r="J156" s="185">
        <v>300</v>
      </c>
      <c r="K156" s="120">
        <v>190</v>
      </c>
      <c r="L156" s="126">
        <f t="shared" si="47"/>
        <v>0</v>
      </c>
      <c r="M156" s="122">
        <v>22</v>
      </c>
      <c r="N156" s="186">
        <f>(L156*M156)*N148</f>
        <v>0</v>
      </c>
      <c r="O156" s="301">
        <f t="shared" ref="O156:O158" si="49">(L156*M156)+N156</f>
        <v>0</v>
      </c>
      <c r="P156" s="301"/>
      <c r="Q156" s="175"/>
      <c r="U156" s="6"/>
    </row>
    <row r="157" spans="6:21" x14ac:dyDescent="0.3">
      <c r="F157" s="175"/>
      <c r="G157" s="5">
        <v>9</v>
      </c>
      <c r="H157" s="5">
        <f t="shared" si="48"/>
        <v>0</v>
      </c>
      <c r="I157" s="5">
        <f t="shared" si="46"/>
        <v>0</v>
      </c>
      <c r="J157" s="183">
        <v>300</v>
      </c>
      <c r="K157" s="5">
        <v>190</v>
      </c>
      <c r="L157" s="70">
        <f t="shared" si="47"/>
        <v>0</v>
      </c>
      <c r="M157" s="6">
        <v>22</v>
      </c>
      <c r="N157" s="184">
        <f>(L157*M157)*N148</f>
        <v>0</v>
      </c>
      <c r="O157" s="302">
        <f t="shared" si="49"/>
        <v>0</v>
      </c>
      <c r="P157" s="302"/>
      <c r="Q157" s="175"/>
      <c r="U157" s="6"/>
    </row>
    <row r="158" spans="6:21" x14ac:dyDescent="0.3">
      <c r="F158" s="175"/>
      <c r="G158" s="120">
        <v>10</v>
      </c>
      <c r="H158" s="120">
        <f t="shared" si="48"/>
        <v>0</v>
      </c>
      <c r="I158" s="120">
        <f t="shared" si="46"/>
        <v>0</v>
      </c>
      <c r="J158" s="185">
        <v>300</v>
      </c>
      <c r="K158" s="120">
        <v>190</v>
      </c>
      <c r="L158" s="126">
        <f t="shared" si="47"/>
        <v>0</v>
      </c>
      <c r="M158" s="122">
        <v>22</v>
      </c>
      <c r="N158" s="186">
        <f>(L158*M158)*N148</f>
        <v>0</v>
      </c>
      <c r="O158" s="301">
        <f t="shared" si="49"/>
        <v>0</v>
      </c>
      <c r="P158" s="301"/>
      <c r="Q158" s="175"/>
      <c r="U158" s="6"/>
    </row>
    <row r="159" spans="6:21" x14ac:dyDescent="0.3">
      <c r="F159" s="175"/>
      <c r="G159" s="5">
        <v>11</v>
      </c>
      <c r="H159" s="5">
        <f t="shared" si="48"/>
        <v>0</v>
      </c>
      <c r="I159" s="5">
        <f t="shared" si="46"/>
        <v>0</v>
      </c>
      <c r="J159" s="183">
        <v>300</v>
      </c>
      <c r="K159" s="5">
        <v>190</v>
      </c>
      <c r="L159" s="70">
        <f t="shared" si="47"/>
        <v>0</v>
      </c>
      <c r="M159" s="6">
        <v>22</v>
      </c>
      <c r="N159" s="184">
        <f t="shared" ref="N159:N168" si="50">(L159*M159)*N149</f>
        <v>0</v>
      </c>
      <c r="O159" s="302">
        <f t="shared" ref="O159:O168" si="51">(L159*M159)+N159</f>
        <v>0</v>
      </c>
      <c r="P159" s="302"/>
      <c r="Q159" s="175"/>
      <c r="U159" s="6"/>
    </row>
    <row r="160" spans="6:21" x14ac:dyDescent="0.3">
      <c r="F160" s="175"/>
      <c r="G160" s="120">
        <v>12</v>
      </c>
      <c r="H160" s="120">
        <f t="shared" si="48"/>
        <v>0</v>
      </c>
      <c r="I160" s="120">
        <f t="shared" si="46"/>
        <v>0</v>
      </c>
      <c r="J160" s="185">
        <v>300</v>
      </c>
      <c r="K160" s="120">
        <v>190</v>
      </c>
      <c r="L160" s="126">
        <f t="shared" si="47"/>
        <v>0</v>
      </c>
      <c r="M160" s="122">
        <v>22</v>
      </c>
      <c r="N160" s="186">
        <f t="shared" si="50"/>
        <v>0</v>
      </c>
      <c r="O160" s="301">
        <f t="shared" si="51"/>
        <v>0</v>
      </c>
      <c r="P160" s="301"/>
      <c r="Q160" s="175"/>
      <c r="U160" s="6"/>
    </row>
    <row r="161" spans="6:21" x14ac:dyDescent="0.3">
      <c r="F161" s="175"/>
      <c r="G161" s="5">
        <v>13</v>
      </c>
      <c r="H161" s="5">
        <f t="shared" si="48"/>
        <v>0</v>
      </c>
      <c r="I161" s="5">
        <f t="shared" si="46"/>
        <v>0</v>
      </c>
      <c r="J161" s="183">
        <v>300</v>
      </c>
      <c r="K161" s="5">
        <v>190</v>
      </c>
      <c r="L161" s="70">
        <f t="shared" si="47"/>
        <v>0</v>
      </c>
      <c r="M161" s="6">
        <v>22</v>
      </c>
      <c r="N161" s="184">
        <f t="shared" si="50"/>
        <v>0</v>
      </c>
      <c r="O161" s="302">
        <f t="shared" si="51"/>
        <v>0</v>
      </c>
      <c r="P161" s="302"/>
      <c r="Q161" s="175"/>
      <c r="U161" s="6"/>
    </row>
    <row r="162" spans="6:21" x14ac:dyDescent="0.3">
      <c r="F162" s="175"/>
      <c r="G162" s="120">
        <v>14</v>
      </c>
      <c r="H162" s="120">
        <f t="shared" si="48"/>
        <v>0</v>
      </c>
      <c r="I162" s="120">
        <f t="shared" si="46"/>
        <v>0</v>
      </c>
      <c r="J162" s="185">
        <v>300</v>
      </c>
      <c r="K162" s="120">
        <v>190</v>
      </c>
      <c r="L162" s="126">
        <f t="shared" si="47"/>
        <v>0</v>
      </c>
      <c r="M162" s="122">
        <v>22</v>
      </c>
      <c r="N162" s="186">
        <f t="shared" si="50"/>
        <v>0</v>
      </c>
      <c r="O162" s="301">
        <f t="shared" si="51"/>
        <v>0</v>
      </c>
      <c r="P162" s="301"/>
      <c r="Q162" s="175"/>
      <c r="U162" s="6"/>
    </row>
    <row r="163" spans="6:21" x14ac:dyDescent="0.3">
      <c r="F163" s="175"/>
      <c r="G163" s="5">
        <v>15</v>
      </c>
      <c r="H163" s="5">
        <f t="shared" si="48"/>
        <v>0</v>
      </c>
      <c r="I163" s="5">
        <f t="shared" si="46"/>
        <v>0</v>
      </c>
      <c r="J163" s="183">
        <v>300</v>
      </c>
      <c r="K163" s="5">
        <v>190</v>
      </c>
      <c r="L163" s="70">
        <f t="shared" si="47"/>
        <v>0</v>
      </c>
      <c r="M163" s="6">
        <v>22</v>
      </c>
      <c r="N163" s="184">
        <f t="shared" si="50"/>
        <v>0</v>
      </c>
      <c r="O163" s="302">
        <f t="shared" si="51"/>
        <v>0</v>
      </c>
      <c r="P163" s="302"/>
      <c r="Q163" s="175"/>
      <c r="U163" s="6"/>
    </row>
    <row r="164" spans="6:21" x14ac:dyDescent="0.3">
      <c r="F164" s="175"/>
      <c r="G164" s="120">
        <v>16</v>
      </c>
      <c r="H164" s="120">
        <f t="shared" si="48"/>
        <v>0</v>
      </c>
      <c r="I164" s="120">
        <f t="shared" si="46"/>
        <v>0</v>
      </c>
      <c r="J164" s="185">
        <v>300</v>
      </c>
      <c r="K164" s="120">
        <v>190</v>
      </c>
      <c r="L164" s="126">
        <f t="shared" si="47"/>
        <v>0</v>
      </c>
      <c r="M164" s="122">
        <v>22</v>
      </c>
      <c r="N164" s="186">
        <f t="shared" si="50"/>
        <v>0</v>
      </c>
      <c r="O164" s="301">
        <f t="shared" si="51"/>
        <v>0</v>
      </c>
      <c r="P164" s="301"/>
      <c r="Q164" s="175"/>
      <c r="U164" s="6"/>
    </row>
    <row r="165" spans="6:21" x14ac:dyDescent="0.3">
      <c r="F165" s="175"/>
      <c r="G165" s="5">
        <v>17</v>
      </c>
      <c r="H165" s="5">
        <f t="shared" si="48"/>
        <v>0</v>
      </c>
      <c r="I165" s="5">
        <f t="shared" si="46"/>
        <v>0</v>
      </c>
      <c r="J165" s="183">
        <v>300</v>
      </c>
      <c r="K165" s="5">
        <v>190</v>
      </c>
      <c r="L165" s="70">
        <f t="shared" si="47"/>
        <v>0</v>
      </c>
      <c r="M165" s="6">
        <v>22</v>
      </c>
      <c r="N165" s="184">
        <f t="shared" si="50"/>
        <v>0</v>
      </c>
      <c r="O165" s="302">
        <f t="shared" si="51"/>
        <v>0</v>
      </c>
      <c r="P165" s="302"/>
      <c r="Q165" s="175"/>
      <c r="U165" s="6"/>
    </row>
    <row r="166" spans="6:21" x14ac:dyDescent="0.3">
      <c r="F166" s="175"/>
      <c r="G166" s="120">
        <v>18</v>
      </c>
      <c r="H166" s="120">
        <f t="shared" si="48"/>
        <v>0</v>
      </c>
      <c r="I166" s="120">
        <f t="shared" si="46"/>
        <v>0</v>
      </c>
      <c r="J166" s="185">
        <v>300</v>
      </c>
      <c r="K166" s="120">
        <v>190</v>
      </c>
      <c r="L166" s="126">
        <f t="shared" si="47"/>
        <v>0</v>
      </c>
      <c r="M166" s="122">
        <v>22</v>
      </c>
      <c r="N166" s="186">
        <f t="shared" si="50"/>
        <v>0</v>
      </c>
      <c r="O166" s="301">
        <f t="shared" si="51"/>
        <v>0</v>
      </c>
      <c r="P166" s="301"/>
      <c r="Q166" s="175"/>
      <c r="U166" s="6"/>
    </row>
    <row r="167" spans="6:21" x14ac:dyDescent="0.3">
      <c r="F167" s="175"/>
      <c r="G167" s="5">
        <v>19</v>
      </c>
      <c r="H167" s="5">
        <f t="shared" si="48"/>
        <v>0</v>
      </c>
      <c r="I167" s="5">
        <f t="shared" si="46"/>
        <v>0</v>
      </c>
      <c r="J167" s="183">
        <v>300</v>
      </c>
      <c r="K167" s="5">
        <v>190</v>
      </c>
      <c r="L167" s="70">
        <f t="shared" si="47"/>
        <v>0</v>
      </c>
      <c r="M167" s="6">
        <v>22</v>
      </c>
      <c r="N167" s="184">
        <f t="shared" si="50"/>
        <v>0</v>
      </c>
      <c r="O167" s="302">
        <f t="shared" si="51"/>
        <v>0</v>
      </c>
      <c r="P167" s="302"/>
      <c r="Q167" s="175"/>
      <c r="U167" s="6"/>
    </row>
    <row r="168" spans="6:21" x14ac:dyDescent="0.3">
      <c r="F168" s="175"/>
      <c r="G168" s="120">
        <v>20</v>
      </c>
      <c r="H168" s="120">
        <f t="shared" si="48"/>
        <v>0</v>
      </c>
      <c r="I168" s="120">
        <f t="shared" si="46"/>
        <v>0</v>
      </c>
      <c r="J168" s="185">
        <v>300</v>
      </c>
      <c r="K168" s="120">
        <v>190</v>
      </c>
      <c r="L168" s="126">
        <f t="shared" si="47"/>
        <v>0</v>
      </c>
      <c r="M168" s="122">
        <v>22</v>
      </c>
      <c r="N168" s="186">
        <f t="shared" si="50"/>
        <v>0</v>
      </c>
      <c r="O168" s="301">
        <f t="shared" si="51"/>
        <v>0</v>
      </c>
      <c r="P168" s="301"/>
      <c r="Q168" s="175"/>
      <c r="U168" s="6"/>
    </row>
    <row r="169" spans="6:21" x14ac:dyDescent="0.3">
      <c r="F169" s="175"/>
      <c r="G169" s="5"/>
      <c r="H169" s="187"/>
      <c r="I169" s="5"/>
      <c r="J169" s="183"/>
      <c r="K169" s="5"/>
      <c r="L169" s="70"/>
      <c r="M169" s="6"/>
      <c r="N169" s="184"/>
      <c r="O169" s="302"/>
      <c r="P169" s="302"/>
      <c r="Q169" s="175"/>
      <c r="U169" s="6"/>
    </row>
    <row r="170" spans="6:21" x14ac:dyDescent="0.3">
      <c r="F170" s="175"/>
      <c r="G170" s="5"/>
      <c r="H170" s="187"/>
      <c r="I170" s="5"/>
      <c r="J170" s="183"/>
      <c r="K170" s="5"/>
      <c r="L170" s="70">
        <f>SUM(L149:L158)</f>
        <v>0</v>
      </c>
      <c r="M170" s="6"/>
      <c r="N170" s="184"/>
      <c r="O170" s="231"/>
      <c r="P170" s="231"/>
      <c r="Q170" s="175"/>
      <c r="U170" s="6"/>
    </row>
    <row r="171" spans="6:21" ht="18" thickBot="1" x14ac:dyDescent="0.35">
      <c r="F171" s="175"/>
      <c r="G171" s="5"/>
      <c r="H171" s="3"/>
      <c r="I171" s="5" t="s">
        <v>4</v>
      </c>
      <c r="J171" s="188" t="s">
        <v>94</v>
      </c>
      <c r="K171" s="410" t="s">
        <v>95</v>
      </c>
      <c r="L171" s="410"/>
      <c r="M171" s="1" t="s">
        <v>96</v>
      </c>
      <c r="N171" s="184"/>
      <c r="O171" s="302" t="s">
        <v>97</v>
      </c>
      <c r="P171" s="302"/>
      <c r="Q171" s="175"/>
      <c r="U171" s="6"/>
    </row>
    <row r="172" spans="6:21" ht="18" thickBot="1" x14ac:dyDescent="0.35">
      <c r="F172" s="175"/>
      <c r="G172" s="5"/>
      <c r="H172" s="131" t="s">
        <v>74</v>
      </c>
      <c r="I172" s="132">
        <f>SUM(I149:I158)</f>
        <v>0</v>
      </c>
      <c r="J172" s="98">
        <v>1</v>
      </c>
      <c r="K172" s="99">
        <f>J172*I172</f>
        <v>0</v>
      </c>
      <c r="L172" s="100" t="s">
        <v>75</v>
      </c>
      <c r="M172" s="101">
        <v>671</v>
      </c>
      <c r="N172" s="102"/>
      <c r="O172" s="377">
        <f>M172*K172</f>
        <v>0</v>
      </c>
      <c r="P172" s="378"/>
      <c r="Q172" s="175"/>
      <c r="U172" s="6"/>
    </row>
    <row r="173" spans="6:21" ht="31.5" x14ac:dyDescent="0.3">
      <c r="F173" s="175"/>
      <c r="G173" s="176"/>
      <c r="H173" s="189" t="s">
        <v>106</v>
      </c>
      <c r="I173" s="189" t="s">
        <v>107</v>
      </c>
      <c r="J173" s="177"/>
      <c r="K173" s="195" t="s">
        <v>108</v>
      </c>
      <c r="L173" s="196" t="s">
        <v>105</v>
      </c>
      <c r="M173" s="195" t="s">
        <v>104</v>
      </c>
      <c r="N173" s="193"/>
      <c r="O173" s="408" t="s">
        <v>103</v>
      </c>
      <c r="P173" s="408"/>
      <c r="Q173" s="175"/>
      <c r="U173" s="6"/>
    </row>
    <row r="174" spans="6:21" ht="17.25" customHeight="1" x14ac:dyDescent="0.3">
      <c r="F174" s="175"/>
      <c r="G174" s="176"/>
      <c r="H174" s="190">
        <v>1</v>
      </c>
      <c r="I174" s="190">
        <f>I172</f>
        <v>0</v>
      </c>
      <c r="J174" s="191"/>
      <c r="K174" s="190">
        <v>25</v>
      </c>
      <c r="L174" s="197">
        <f>K174*H174</f>
        <v>25</v>
      </c>
      <c r="M174" s="192">
        <v>22</v>
      </c>
      <c r="N174" s="194"/>
      <c r="O174" s="349">
        <f>(M174*L174)*I174</f>
        <v>0</v>
      </c>
      <c r="P174" s="350"/>
      <c r="Q174" s="175"/>
    </row>
    <row r="175" spans="6:21" ht="17.25" customHeight="1" x14ac:dyDescent="0.3">
      <c r="G175" s="5"/>
      <c r="H175" s="5"/>
      <c r="I175" s="2"/>
      <c r="J175" s="2"/>
      <c r="K175" s="2"/>
      <c r="L175" s="409" t="s">
        <v>100</v>
      </c>
      <c r="M175" s="409"/>
      <c r="N175" s="158"/>
      <c r="O175" s="402">
        <f>O64+O119</f>
        <v>14264.928571428572</v>
      </c>
      <c r="P175" s="403"/>
      <c r="U175" s="6"/>
    </row>
    <row r="176" spans="6:21" ht="28.5" customHeight="1" x14ac:dyDescent="0.3">
      <c r="G176" s="5"/>
      <c r="L176" s="268"/>
      <c r="M176" s="268"/>
      <c r="N176" s="59"/>
      <c r="O176" s="271"/>
      <c r="P176" s="404"/>
      <c r="Q176" s="2"/>
      <c r="R176" s="2"/>
      <c r="S176" s="6"/>
      <c r="U176" s="6"/>
    </row>
    <row r="177" spans="7:21" ht="18" thickBot="1" x14ac:dyDescent="0.35">
      <c r="G177" s="5"/>
    </row>
    <row r="178" spans="7:21" ht="18" x14ac:dyDescent="0.3">
      <c r="G178" s="5"/>
      <c r="L178" s="398" t="s">
        <v>101</v>
      </c>
      <c r="M178" s="274"/>
      <c r="N178" s="58"/>
      <c r="O178" s="277">
        <f>O96+O148+O172+O174</f>
        <v>0</v>
      </c>
      <c r="P178" s="400"/>
      <c r="S178" s="118" t="s">
        <v>51</v>
      </c>
      <c r="T178" s="47" t="s">
        <v>83</v>
      </c>
      <c r="U178" s="117" t="s">
        <v>110</v>
      </c>
    </row>
    <row r="179" spans="7:21" ht="28.5" customHeight="1" thickBot="1" x14ac:dyDescent="0.35">
      <c r="G179" s="5"/>
      <c r="L179" s="399"/>
      <c r="M179" s="276"/>
      <c r="N179" s="59"/>
      <c r="O179" s="279"/>
      <c r="P179" s="401"/>
      <c r="S179" s="114">
        <v>15</v>
      </c>
      <c r="T179" s="115">
        <f>P209</f>
        <v>50340</v>
      </c>
      <c r="U179" s="116">
        <f>T179/S179</f>
        <v>3356</v>
      </c>
    </row>
    <row r="180" spans="7:21" x14ac:dyDescent="0.3">
      <c r="G180" s="5"/>
    </row>
    <row r="181" spans="7:21" ht="18.75" customHeight="1" x14ac:dyDescent="0.3">
      <c r="G181" s="5"/>
      <c r="H181" s="73"/>
      <c r="I181" s="73"/>
      <c r="J181" s="73"/>
      <c r="K181" s="73"/>
      <c r="L181" s="405" t="s">
        <v>102</v>
      </c>
      <c r="M181" s="282"/>
      <c r="N181" s="58"/>
      <c r="O181" s="277">
        <f>O175+O178</f>
        <v>14264.928571428572</v>
      </c>
      <c r="P181" s="400"/>
    </row>
    <row r="182" spans="7:21" ht="18" customHeight="1" x14ac:dyDescent="0.3">
      <c r="G182" s="5"/>
      <c r="H182" s="73"/>
      <c r="I182" s="73"/>
      <c r="J182" s="73"/>
      <c r="K182" s="73"/>
      <c r="L182" s="406"/>
      <c r="M182" s="407"/>
      <c r="N182" s="59"/>
      <c r="O182" s="279"/>
      <c r="P182" s="401"/>
    </row>
    <row r="183" spans="7:21" ht="17.25" customHeight="1" x14ac:dyDescent="0.3">
      <c r="G183" s="5"/>
      <c r="H183" s="73"/>
      <c r="I183" s="73"/>
      <c r="J183" s="73"/>
      <c r="K183" s="73"/>
      <c r="L183" s="73"/>
      <c r="M183" s="73"/>
      <c r="N183" s="73"/>
      <c r="O183" s="73"/>
      <c r="P183" s="73"/>
    </row>
    <row r="184" spans="7:21" ht="18" customHeight="1" thickBot="1" x14ac:dyDescent="0.35">
      <c r="G184" s="5"/>
      <c r="H184" s="73"/>
      <c r="I184" s="73"/>
      <c r="J184" s="73"/>
      <c r="K184" s="73"/>
      <c r="L184" s="73"/>
      <c r="M184" s="73"/>
      <c r="N184" s="73"/>
      <c r="O184" s="73"/>
      <c r="P184" s="73"/>
      <c r="S184" s="6"/>
      <c r="T184" s="6"/>
      <c r="U184" s="6"/>
    </row>
    <row r="185" spans="7:21" ht="17.25" customHeight="1" x14ac:dyDescent="0.3">
      <c r="G185" s="5"/>
      <c r="H185" s="259" t="s">
        <v>122</v>
      </c>
      <c r="I185" s="260"/>
      <c r="J185" s="260"/>
      <c r="K185" s="260"/>
      <c r="L185" s="260"/>
      <c r="M185" s="260"/>
      <c r="N185" s="260"/>
      <c r="O185" s="260"/>
      <c r="P185" s="260"/>
      <c r="Q185" s="260"/>
      <c r="R185" s="261"/>
    </row>
    <row r="186" spans="7:21" ht="17.25" customHeight="1" thickBot="1" x14ac:dyDescent="0.35">
      <c r="G186" s="5"/>
      <c r="H186" s="262"/>
      <c r="I186" s="263"/>
      <c r="J186" s="263"/>
      <c r="K186" s="263"/>
      <c r="L186" s="263"/>
      <c r="M186" s="263"/>
      <c r="N186" s="263"/>
      <c r="O186" s="263"/>
      <c r="P186" s="263"/>
      <c r="Q186" s="263"/>
      <c r="R186" s="264"/>
    </row>
    <row r="187" spans="7:21" ht="17.25" customHeight="1" thickBot="1" x14ac:dyDescent="0.35">
      <c r="G187" s="5"/>
      <c r="H187" s="418" t="s">
        <v>79</v>
      </c>
      <c r="I187" s="419"/>
      <c r="J187" s="419"/>
      <c r="K187" s="420"/>
      <c r="L187" s="421" t="s">
        <v>15</v>
      </c>
      <c r="M187" s="422" t="s">
        <v>136</v>
      </c>
      <c r="N187" s="421" t="s">
        <v>14</v>
      </c>
      <c r="O187" s="422" t="s">
        <v>18</v>
      </c>
      <c r="P187" s="421" t="s">
        <v>16</v>
      </c>
      <c r="Q187" s="23"/>
      <c r="R187" s="24"/>
    </row>
    <row r="188" spans="7:21" ht="17.25" customHeight="1" x14ac:dyDescent="0.3">
      <c r="G188" s="5"/>
      <c r="H188" s="423" t="s">
        <v>125</v>
      </c>
      <c r="I188" s="424"/>
      <c r="J188" s="424"/>
      <c r="K188" s="424"/>
      <c r="L188" s="425">
        <v>30</v>
      </c>
      <c r="M188" s="425"/>
      <c r="N188" s="424">
        <v>85</v>
      </c>
      <c r="O188" s="424"/>
      <c r="P188" s="426">
        <f>L188*N188</f>
        <v>2550</v>
      </c>
      <c r="Q188" s="214"/>
      <c r="R188" s="215"/>
    </row>
    <row r="189" spans="7:21" ht="17.25" customHeight="1" x14ac:dyDescent="0.3">
      <c r="G189" s="5"/>
      <c r="H189" s="427" t="s">
        <v>126</v>
      </c>
      <c r="I189" s="428"/>
      <c r="J189" s="428"/>
      <c r="K189" s="428"/>
      <c r="L189" s="429">
        <v>50</v>
      </c>
      <c r="M189" s="429"/>
      <c r="N189" s="428">
        <v>117</v>
      </c>
      <c r="O189" s="428"/>
      <c r="P189" s="430">
        <f>L189*N189</f>
        <v>5850</v>
      </c>
      <c r="Q189" s="55"/>
      <c r="R189" s="55"/>
    </row>
    <row r="190" spans="7:21" ht="17.25" customHeight="1" x14ac:dyDescent="0.3">
      <c r="G190" s="5"/>
      <c r="H190" s="431" t="s">
        <v>127</v>
      </c>
      <c r="I190" s="432"/>
      <c r="J190" s="432"/>
      <c r="K190" s="432"/>
      <c r="L190" s="429">
        <v>30</v>
      </c>
      <c r="M190" s="433"/>
      <c r="N190" s="432">
        <v>128</v>
      </c>
      <c r="O190" s="432"/>
      <c r="P190" s="430">
        <f t="shared" ref="P190:P198" si="52">L190*N190</f>
        <v>3840</v>
      </c>
      <c r="Q190" s="55"/>
      <c r="R190" s="55"/>
    </row>
    <row r="191" spans="7:21" ht="17.25" customHeight="1" x14ac:dyDescent="0.3">
      <c r="G191" s="5"/>
      <c r="H191" s="427" t="s">
        <v>128</v>
      </c>
      <c r="I191" s="428"/>
      <c r="J191" s="428"/>
      <c r="K191" s="428"/>
      <c r="L191" s="429">
        <v>30</v>
      </c>
      <c r="M191" s="429"/>
      <c r="N191" s="428">
        <v>143</v>
      </c>
      <c r="O191" s="428"/>
      <c r="P191" s="430">
        <f t="shared" si="52"/>
        <v>4290</v>
      </c>
      <c r="Q191" s="55"/>
      <c r="R191" s="55"/>
    </row>
    <row r="192" spans="7:21" ht="17.25" customHeight="1" x14ac:dyDescent="0.3">
      <c r="G192" s="5"/>
      <c r="H192" s="431" t="s">
        <v>129</v>
      </c>
      <c r="I192" s="432"/>
      <c r="J192" s="432"/>
      <c r="K192" s="432"/>
      <c r="L192" s="429">
        <v>30</v>
      </c>
      <c r="M192" s="433"/>
      <c r="N192" s="432">
        <v>86</v>
      </c>
      <c r="O192" s="432"/>
      <c r="P192" s="430">
        <f t="shared" si="52"/>
        <v>2580</v>
      </c>
      <c r="Q192" s="55"/>
      <c r="R192" s="55"/>
    </row>
    <row r="193" spans="7:18" ht="17.25" customHeight="1" x14ac:dyDescent="0.3">
      <c r="G193" s="5"/>
      <c r="H193" s="427" t="s">
        <v>130</v>
      </c>
      <c r="I193" s="428"/>
      <c r="J193" s="428"/>
      <c r="K193" s="428"/>
      <c r="L193" s="429">
        <v>30</v>
      </c>
      <c r="M193" s="429"/>
      <c r="N193" s="428">
        <v>96</v>
      </c>
      <c r="O193" s="428"/>
      <c r="P193" s="430">
        <f t="shared" si="52"/>
        <v>2880</v>
      </c>
      <c r="Q193" s="55"/>
      <c r="R193" s="55"/>
    </row>
    <row r="194" spans="7:18" ht="17.25" customHeight="1" x14ac:dyDescent="0.3">
      <c r="G194" s="5"/>
      <c r="H194" s="431" t="s">
        <v>131</v>
      </c>
      <c r="I194" s="432"/>
      <c r="J194" s="432"/>
      <c r="K194" s="432"/>
      <c r="L194" s="429">
        <v>30</v>
      </c>
      <c r="M194" s="433"/>
      <c r="N194" s="432">
        <v>129</v>
      </c>
      <c r="O194" s="432"/>
      <c r="P194" s="430">
        <f t="shared" si="52"/>
        <v>3870</v>
      </c>
      <c r="Q194" s="55"/>
      <c r="R194" s="55"/>
    </row>
    <row r="195" spans="7:18" ht="17.25" customHeight="1" x14ac:dyDescent="0.3">
      <c r="G195" s="5"/>
      <c r="H195" s="427" t="s">
        <v>132</v>
      </c>
      <c r="I195" s="428"/>
      <c r="J195" s="428"/>
      <c r="K195" s="428"/>
      <c r="L195" s="429">
        <v>30</v>
      </c>
      <c r="M195" s="429"/>
      <c r="N195" s="428">
        <v>141</v>
      </c>
      <c r="O195" s="428"/>
      <c r="P195" s="430">
        <f t="shared" si="52"/>
        <v>4230</v>
      </c>
      <c r="Q195" s="55"/>
      <c r="R195" s="55"/>
    </row>
    <row r="196" spans="7:18" ht="17.25" customHeight="1" x14ac:dyDescent="0.3">
      <c r="G196" s="5"/>
      <c r="H196" s="444" t="s">
        <v>135</v>
      </c>
      <c r="I196" s="445"/>
      <c r="J196" s="445"/>
      <c r="K196" s="445"/>
      <c r="L196" s="446">
        <v>750</v>
      </c>
      <c r="M196" s="447">
        <v>8</v>
      </c>
      <c r="N196" s="445"/>
      <c r="O196" s="445">
        <f>M196/8</f>
        <v>1</v>
      </c>
      <c r="P196" s="430">
        <f>L196*M196</f>
        <v>6000</v>
      </c>
      <c r="Q196" s="55"/>
      <c r="R196" s="55"/>
    </row>
    <row r="197" spans="7:18" ht="17.25" customHeight="1" x14ac:dyDescent="0.3">
      <c r="G197" s="5"/>
      <c r="H197" s="427" t="s">
        <v>139</v>
      </c>
      <c r="I197" s="428"/>
      <c r="J197" s="428"/>
      <c r="K197" s="428"/>
      <c r="L197" s="429">
        <v>750</v>
      </c>
      <c r="M197" s="448">
        <v>16</v>
      </c>
      <c r="N197" s="428"/>
      <c r="O197" s="428">
        <f>M197/8</f>
        <v>2</v>
      </c>
      <c r="P197" s="430">
        <f>L197*M197</f>
        <v>12000</v>
      </c>
      <c r="Q197" s="55"/>
      <c r="R197" s="55"/>
    </row>
    <row r="198" spans="7:18" ht="17.25" customHeight="1" x14ac:dyDescent="0.3">
      <c r="G198" s="5"/>
      <c r="H198" s="444"/>
      <c r="I198" s="445"/>
      <c r="J198" s="445"/>
      <c r="K198" s="445"/>
      <c r="L198" s="446"/>
      <c r="M198" s="446"/>
      <c r="N198" s="445"/>
      <c r="O198" s="445"/>
      <c r="P198" s="430"/>
      <c r="Q198" s="55"/>
      <c r="R198" s="55"/>
    </row>
    <row r="199" spans="7:18" ht="17.25" customHeight="1" x14ac:dyDescent="0.3">
      <c r="G199" s="5"/>
      <c r="H199" s="434"/>
      <c r="I199" s="435"/>
      <c r="J199" s="435"/>
      <c r="K199" s="435"/>
      <c r="L199" s="436"/>
      <c r="M199" s="436"/>
      <c r="N199" s="437" t="s">
        <v>4</v>
      </c>
      <c r="O199" s="437"/>
      <c r="P199" s="438">
        <f>SUM(P188:P196)</f>
        <v>36090</v>
      </c>
      <c r="Q199" s="55"/>
      <c r="R199" s="55"/>
    </row>
    <row r="200" spans="7:18" ht="17.25" customHeight="1" x14ac:dyDescent="0.3">
      <c r="G200" s="5"/>
    </row>
    <row r="201" spans="7:18" ht="17.25" customHeight="1" thickBot="1" x14ac:dyDescent="0.35">
      <c r="G201" s="5"/>
      <c r="H201" s="39"/>
      <c r="I201" s="39"/>
      <c r="J201" s="39"/>
      <c r="K201" s="39"/>
      <c r="L201" s="39"/>
      <c r="M201" s="39"/>
      <c r="N201" s="39"/>
      <c r="O201" s="39"/>
      <c r="P201" s="39"/>
      <c r="Q201" s="39"/>
      <c r="R201" s="39"/>
    </row>
    <row r="202" spans="7:18" ht="17.25" customHeight="1" thickBot="1" x14ac:dyDescent="0.35">
      <c r="G202" s="5"/>
      <c r="H202" s="292" t="s">
        <v>124</v>
      </c>
      <c r="I202" s="293"/>
      <c r="J202" s="443" t="s">
        <v>133</v>
      </c>
      <c r="K202" s="217" t="s">
        <v>20</v>
      </c>
      <c r="L202" s="217" t="s">
        <v>134</v>
      </c>
      <c r="M202" s="218" t="s">
        <v>75</v>
      </c>
      <c r="N202" s="441"/>
      <c r="O202" s="287" t="s">
        <v>123</v>
      </c>
      <c r="P202" s="288"/>
      <c r="Q202" s="39"/>
      <c r="R202" s="39"/>
    </row>
    <row r="203" spans="7:18" ht="17.25" customHeight="1" thickBot="1" x14ac:dyDescent="0.35">
      <c r="G203" s="5"/>
      <c r="H203" s="289" t="s">
        <v>137</v>
      </c>
      <c r="I203" s="290"/>
      <c r="J203" s="103">
        <v>15</v>
      </c>
      <c r="K203" s="45" t="s">
        <v>52</v>
      </c>
      <c r="L203" s="45">
        <v>750</v>
      </c>
      <c r="M203" s="127">
        <v>15</v>
      </c>
      <c r="N203" s="442"/>
      <c r="O203" s="291">
        <f>M203*L203</f>
        <v>11250</v>
      </c>
      <c r="P203" s="291"/>
      <c r="Q203" s="39"/>
      <c r="R203" s="39"/>
    </row>
    <row r="204" spans="7:18" ht="17.25" customHeight="1" thickBot="1" x14ac:dyDescent="0.35">
      <c r="G204" s="5"/>
      <c r="H204" s="440" t="s">
        <v>138</v>
      </c>
      <c r="I204" s="440"/>
      <c r="J204" s="414">
        <v>1</v>
      </c>
      <c r="K204" s="415"/>
      <c r="L204" s="45">
        <v>750</v>
      </c>
      <c r="M204" s="416">
        <v>4</v>
      </c>
      <c r="N204" s="417"/>
      <c r="O204" s="291">
        <f>M204*L204</f>
        <v>3000</v>
      </c>
      <c r="P204" s="291"/>
      <c r="Q204" s="39"/>
      <c r="R204" s="39"/>
    </row>
    <row r="205" spans="7:18" ht="17.25" customHeight="1" x14ac:dyDescent="0.3">
      <c r="G205" s="5"/>
      <c r="H205" s="439"/>
      <c r="I205" s="439"/>
      <c r="J205" s="414"/>
      <c r="K205" s="415"/>
      <c r="L205" s="415"/>
      <c r="M205" s="416"/>
      <c r="N205" s="417"/>
      <c r="O205" s="291"/>
      <c r="P205" s="291"/>
      <c r="Q205" s="39"/>
      <c r="R205" s="39"/>
    </row>
    <row r="206" spans="7:18" ht="17.25" customHeight="1" thickBot="1" x14ac:dyDescent="0.35">
      <c r="H206" s="39"/>
      <c r="I206" s="39"/>
      <c r="J206" s="39"/>
      <c r="K206" s="39"/>
      <c r="L206" s="39"/>
      <c r="M206" s="39"/>
      <c r="N206" s="39"/>
      <c r="O206" s="39"/>
      <c r="P206" s="39"/>
      <c r="Q206" s="39"/>
      <c r="R206" s="39"/>
    </row>
    <row r="207" spans="7:18" ht="17.25" customHeight="1" thickBot="1" x14ac:dyDescent="0.35">
      <c r="H207" s="39"/>
      <c r="I207" s="39"/>
      <c r="J207" s="39"/>
      <c r="K207" s="39"/>
      <c r="L207" s="39"/>
      <c r="M207" s="39"/>
      <c r="N207" s="257" t="s">
        <v>4</v>
      </c>
      <c r="O207" s="258"/>
      <c r="P207" s="216">
        <f>O203+O204</f>
        <v>14250</v>
      </c>
      <c r="Q207" s="39"/>
      <c r="R207" s="39"/>
    </row>
    <row r="208" spans="7:18" ht="17.25" customHeight="1" thickBot="1" x14ac:dyDescent="0.35">
      <c r="G208" s="5"/>
      <c r="H208" s="73"/>
      <c r="I208" s="73"/>
      <c r="J208" s="73"/>
      <c r="K208" s="73"/>
      <c r="L208" s="73"/>
      <c r="M208" s="73"/>
      <c r="N208" s="73"/>
      <c r="O208" s="73"/>
      <c r="P208" s="73"/>
    </row>
    <row r="209" spans="7:20" ht="17.25" customHeight="1" x14ac:dyDescent="0.3">
      <c r="G209" s="5"/>
      <c r="H209" s="73"/>
      <c r="I209" s="73"/>
      <c r="J209" s="73"/>
      <c r="K209" s="73"/>
      <c r="L209" s="73"/>
      <c r="M209" s="265" t="s">
        <v>100</v>
      </c>
      <c r="N209" s="266"/>
      <c r="O209" s="211"/>
      <c r="P209" s="269">
        <f>P207+P199</f>
        <v>50340</v>
      </c>
      <c r="Q209" s="270"/>
    </row>
    <row r="210" spans="7:20" ht="17.25" customHeight="1" x14ac:dyDescent="0.3">
      <c r="G210" s="5"/>
      <c r="H210" s="73"/>
      <c r="I210" s="73"/>
      <c r="J210" s="73"/>
      <c r="K210" s="73"/>
      <c r="L210" s="73"/>
      <c r="M210" s="267"/>
      <c r="N210" s="268"/>
      <c r="O210" s="59"/>
      <c r="P210" s="271"/>
      <c r="Q210" s="272"/>
    </row>
    <row r="211" spans="7:20" ht="17.25" customHeight="1" x14ac:dyDescent="0.3">
      <c r="G211" s="5"/>
      <c r="H211" s="73"/>
      <c r="I211" s="73"/>
      <c r="J211" s="73"/>
      <c r="K211" s="73"/>
      <c r="L211" s="73"/>
      <c r="M211" s="50"/>
      <c r="Q211" s="212"/>
    </row>
    <row r="212" spans="7:20" ht="17.25" customHeight="1" x14ac:dyDescent="0.3">
      <c r="G212" s="5"/>
      <c r="H212" s="73"/>
      <c r="I212" s="73"/>
      <c r="J212" s="73"/>
      <c r="K212" s="73"/>
      <c r="L212" s="73"/>
      <c r="M212" s="273" t="s">
        <v>101</v>
      </c>
      <c r="N212" s="274"/>
      <c r="O212" s="58"/>
      <c r="P212" s="277">
        <f>P197+O204</f>
        <v>15000</v>
      </c>
      <c r="Q212" s="278"/>
    </row>
    <row r="213" spans="7:20" ht="17.25" customHeight="1" x14ac:dyDescent="0.3">
      <c r="G213" s="5"/>
      <c r="H213" s="73"/>
      <c r="I213" s="73"/>
      <c r="J213" s="73"/>
      <c r="K213" s="73"/>
      <c r="L213" s="73"/>
      <c r="M213" s="275"/>
      <c r="N213" s="276"/>
      <c r="O213" s="59"/>
      <c r="P213" s="279"/>
      <c r="Q213" s="280"/>
    </row>
    <row r="214" spans="7:20" ht="17.25" customHeight="1" x14ac:dyDescent="0.3">
      <c r="G214" s="5"/>
      <c r="H214" s="73"/>
      <c r="I214" s="73"/>
      <c r="J214" s="73"/>
      <c r="K214" s="73"/>
      <c r="L214" s="73"/>
      <c r="M214" s="50"/>
      <c r="Q214" s="212"/>
      <c r="T214" s="6"/>
    </row>
    <row r="215" spans="7:20" ht="17.25" customHeight="1" x14ac:dyDescent="0.3">
      <c r="G215" s="5"/>
      <c r="H215" s="73"/>
      <c r="I215" s="73"/>
      <c r="J215" s="73"/>
      <c r="K215" s="73"/>
      <c r="L215" s="73"/>
      <c r="M215" s="281" t="s">
        <v>102</v>
      </c>
      <c r="N215" s="282"/>
      <c r="O215" s="58"/>
      <c r="P215" s="277">
        <f>P209+P212</f>
        <v>65340</v>
      </c>
      <c r="Q215" s="278"/>
    </row>
    <row r="216" spans="7:20" ht="18" customHeight="1" thickBot="1" x14ac:dyDescent="0.35">
      <c r="H216" s="73"/>
      <c r="I216" s="73"/>
      <c r="J216" s="73"/>
      <c r="K216" s="73"/>
      <c r="L216" s="73"/>
      <c r="M216" s="283"/>
      <c r="N216" s="284"/>
      <c r="O216" s="213"/>
      <c r="P216" s="285"/>
      <c r="Q216" s="286"/>
      <c r="S216" s="1">
        <f>P215/L197</f>
        <v>87.12</v>
      </c>
      <c r="T216" s="1">
        <f>S216/8</f>
        <v>10.89</v>
      </c>
    </row>
    <row r="217" spans="7:20" ht="18" customHeight="1" x14ac:dyDescent="0.3">
      <c r="H217" s="73"/>
      <c r="I217" s="73"/>
      <c r="J217" s="73"/>
      <c r="K217" s="73"/>
      <c r="L217" s="73"/>
      <c r="M217" s="73"/>
      <c r="N217" s="73"/>
      <c r="O217" s="73"/>
      <c r="P217" s="73"/>
    </row>
    <row r="218" spans="7:20" ht="18.75" customHeight="1" x14ac:dyDescent="0.3">
      <c r="H218" s="73"/>
      <c r="I218" s="73"/>
      <c r="J218" s="73"/>
      <c r="K218" s="73"/>
      <c r="L218" s="73"/>
      <c r="M218" s="73"/>
      <c r="N218" s="73"/>
      <c r="O218" s="73"/>
      <c r="P218" s="73"/>
      <c r="S218" s="6"/>
      <c r="T218" s="5"/>
    </row>
    <row r="219" spans="7:20" x14ac:dyDescent="0.3">
      <c r="S219" s="44"/>
      <c r="T219" s="44"/>
    </row>
    <row r="233" spans="20:32" x14ac:dyDescent="0.3">
      <c r="T233" s="52"/>
      <c r="U233" s="52"/>
      <c r="V233" s="52"/>
      <c r="W233" s="52"/>
      <c r="X233" s="52"/>
      <c r="Y233" s="52"/>
      <c r="Z233" s="52"/>
      <c r="AA233" s="52"/>
      <c r="AB233" s="52"/>
      <c r="AC233" s="52"/>
      <c r="AD233" s="52"/>
      <c r="AE233" s="52"/>
      <c r="AF233" s="52"/>
    </row>
    <row r="234" spans="20:32" x14ac:dyDescent="0.3">
      <c r="T234" s="52"/>
      <c r="U234" s="52"/>
      <c r="V234" s="52"/>
      <c r="W234" s="52"/>
      <c r="X234" s="52"/>
      <c r="Y234" s="52"/>
      <c r="Z234" s="52"/>
      <c r="AA234" s="52"/>
      <c r="AB234" s="52"/>
      <c r="AC234" s="52"/>
      <c r="AD234" s="52"/>
      <c r="AE234" s="52"/>
      <c r="AF234" s="52"/>
    </row>
    <row r="235" spans="20:32" x14ac:dyDescent="0.3">
      <c r="T235" s="52"/>
      <c r="U235" s="52"/>
      <c r="V235" s="52"/>
      <c r="W235" s="52"/>
      <c r="X235" s="52"/>
      <c r="Y235" s="52"/>
      <c r="Z235" s="52"/>
      <c r="AA235" s="52"/>
      <c r="AB235" s="52"/>
      <c r="AC235" s="52"/>
      <c r="AD235" s="52"/>
      <c r="AE235" s="52"/>
      <c r="AF235" s="52"/>
    </row>
    <row r="236" spans="20:32" x14ac:dyDescent="0.3">
      <c r="T236" s="52"/>
      <c r="U236" s="52"/>
      <c r="V236" s="52"/>
      <c r="W236" s="52"/>
      <c r="X236" s="52"/>
      <c r="Y236" s="52"/>
      <c r="Z236" s="52"/>
      <c r="AA236" s="52"/>
      <c r="AB236" s="52"/>
      <c r="AC236" s="52"/>
      <c r="AD236" s="52"/>
      <c r="AE236" s="52"/>
      <c r="AF236" s="52"/>
    </row>
    <row r="237" spans="20:32" x14ac:dyDescent="0.3">
      <c r="T237" s="52"/>
      <c r="U237" s="52"/>
      <c r="V237" s="52"/>
      <c r="W237" s="52"/>
      <c r="X237" s="52"/>
      <c r="Y237" s="52"/>
      <c r="Z237" s="52"/>
      <c r="AA237" s="52"/>
      <c r="AB237" s="52"/>
      <c r="AC237" s="52"/>
      <c r="AD237" s="52"/>
      <c r="AE237" s="52"/>
      <c r="AF237" s="52"/>
    </row>
    <row r="238" spans="20:32" x14ac:dyDescent="0.3">
      <c r="T238" s="52"/>
      <c r="U238" s="52"/>
      <c r="V238" s="52"/>
      <c r="W238" s="52"/>
      <c r="X238" s="52"/>
      <c r="Y238" s="52"/>
      <c r="Z238" s="52"/>
      <c r="AA238" s="52"/>
      <c r="AB238" s="52"/>
      <c r="AC238" s="52"/>
      <c r="AD238" s="52"/>
      <c r="AE238" s="52"/>
      <c r="AF238" s="52"/>
    </row>
    <row r="239" spans="20:32" x14ac:dyDescent="0.3">
      <c r="T239" s="52"/>
      <c r="U239" s="52"/>
      <c r="V239" s="52"/>
      <c r="W239" s="52"/>
      <c r="X239" s="52"/>
      <c r="Y239" s="52"/>
      <c r="Z239" s="52"/>
      <c r="AA239" s="52"/>
      <c r="AB239" s="52"/>
      <c r="AC239" s="52"/>
      <c r="AD239" s="52"/>
      <c r="AE239" s="52"/>
      <c r="AF239" s="52"/>
    </row>
    <row r="240" spans="20:32" x14ac:dyDescent="0.3">
      <c r="T240" s="52"/>
      <c r="U240" s="52"/>
      <c r="V240" s="52"/>
      <c r="W240" s="52"/>
      <c r="X240" s="52"/>
      <c r="Y240" s="52"/>
      <c r="Z240" s="52"/>
      <c r="AA240" s="52"/>
      <c r="AB240" s="52"/>
      <c r="AC240" s="52"/>
      <c r="AD240" s="52"/>
      <c r="AE240" s="52"/>
      <c r="AF240" s="52"/>
    </row>
    <row r="241" spans="20:32" x14ac:dyDescent="0.3">
      <c r="T241" s="52"/>
      <c r="U241" s="52"/>
      <c r="V241" s="52"/>
      <c r="W241" s="52"/>
      <c r="X241" s="52"/>
      <c r="Y241" s="52"/>
      <c r="Z241" s="52"/>
      <c r="AA241" s="52"/>
      <c r="AB241" s="52"/>
      <c r="AC241" s="52"/>
      <c r="AD241" s="52"/>
      <c r="AE241" s="52"/>
      <c r="AF241" s="52"/>
    </row>
    <row r="242" spans="20:32" x14ac:dyDescent="0.3">
      <c r="U242" s="17"/>
    </row>
    <row r="243" spans="20:32" x14ac:dyDescent="0.3">
      <c r="T243" s="304"/>
      <c r="U243" s="36"/>
    </row>
    <row r="244" spans="20:32" x14ac:dyDescent="0.3">
      <c r="T244" s="304"/>
    </row>
  </sheetData>
  <mergeCells count="301">
    <mergeCell ref="L178:M179"/>
    <mergeCell ref="O178:P179"/>
    <mergeCell ref="O175:P176"/>
    <mergeCell ref="L181:M182"/>
    <mergeCell ref="O181:P182"/>
    <mergeCell ref="O155:P155"/>
    <mergeCell ref="O156:P156"/>
    <mergeCell ref="O157:P157"/>
    <mergeCell ref="O158:P158"/>
    <mergeCell ref="O171:P171"/>
    <mergeCell ref="O172:P172"/>
    <mergeCell ref="O173:P173"/>
    <mergeCell ref="L175:M176"/>
    <mergeCell ref="O170:P170"/>
    <mergeCell ref="K171:L171"/>
    <mergeCell ref="O159:P159"/>
    <mergeCell ref="O160:P160"/>
    <mergeCell ref="O162:P162"/>
    <mergeCell ref="O161:P161"/>
    <mergeCell ref="O163:P163"/>
    <mergeCell ref="O164:P164"/>
    <mergeCell ref="O165:P165"/>
    <mergeCell ref="O166:P166"/>
    <mergeCell ref="O167:P167"/>
    <mergeCell ref="U26:U47"/>
    <mergeCell ref="S50:U50"/>
    <mergeCell ref="I29:J29"/>
    <mergeCell ref="I30:J30"/>
    <mergeCell ref="I31:J31"/>
    <mergeCell ref="M29:O29"/>
    <mergeCell ref="M30:O30"/>
    <mergeCell ref="M31:O31"/>
    <mergeCell ref="H26:J26"/>
    <mergeCell ref="P26:R26"/>
    <mergeCell ref="I27:J27"/>
    <mergeCell ref="I32:J32"/>
    <mergeCell ref="M26:O26"/>
    <mergeCell ref="I33:J33"/>
    <mergeCell ref="I34:J34"/>
    <mergeCell ref="S4:S47"/>
    <mergeCell ref="I12:J12"/>
    <mergeCell ref="N12:O12"/>
    <mergeCell ref="I17:J17"/>
    <mergeCell ref="I18:J18"/>
    <mergeCell ref="I19:J19"/>
    <mergeCell ref="I20:J20"/>
    <mergeCell ref="I21:J21"/>
    <mergeCell ref="I22:J22"/>
    <mergeCell ref="H96:I96"/>
    <mergeCell ref="I35:J35"/>
    <mergeCell ref="M33:O33"/>
    <mergeCell ref="M34:O34"/>
    <mergeCell ref="I36:J36"/>
    <mergeCell ref="M36:O36"/>
    <mergeCell ref="M35:O35"/>
    <mergeCell ref="H117:I117"/>
    <mergeCell ref="O117:P117"/>
    <mergeCell ref="H100:I100"/>
    <mergeCell ref="O65:P65"/>
    <mergeCell ref="H63:J63"/>
    <mergeCell ref="O63:P63"/>
    <mergeCell ref="H67:I67"/>
    <mergeCell ref="O96:P96"/>
    <mergeCell ref="O97:P97"/>
    <mergeCell ref="O98:P98"/>
    <mergeCell ref="O99:P99"/>
    <mergeCell ref="O100:P100"/>
    <mergeCell ref="H97:I97"/>
    <mergeCell ref="H98:I98"/>
    <mergeCell ref="H99:I99"/>
    <mergeCell ref="H101:I101"/>
    <mergeCell ref="O106:P106"/>
    <mergeCell ref="O107:P107"/>
    <mergeCell ref="O108:P108"/>
    <mergeCell ref="O109:P109"/>
    <mergeCell ref="O110:P110"/>
    <mergeCell ref="O111:P111"/>
    <mergeCell ref="O148:P148"/>
    <mergeCell ref="O129:P129"/>
    <mergeCell ref="O147:P147"/>
    <mergeCell ref="O127:P127"/>
    <mergeCell ref="O139:P139"/>
    <mergeCell ref="O140:P140"/>
    <mergeCell ref="O141:P141"/>
    <mergeCell ref="O142:P142"/>
    <mergeCell ref="O112:P112"/>
    <mergeCell ref="O113:P113"/>
    <mergeCell ref="O114:P114"/>
    <mergeCell ref="O115:P115"/>
    <mergeCell ref="O116:P116"/>
    <mergeCell ref="O130:P130"/>
    <mergeCell ref="O131:P131"/>
    <mergeCell ref="O132:P132"/>
    <mergeCell ref="O133:P133"/>
    <mergeCell ref="O123:P123"/>
    <mergeCell ref="O124:P124"/>
    <mergeCell ref="O92:P92"/>
    <mergeCell ref="O93:P93"/>
    <mergeCell ref="O101:P101"/>
    <mergeCell ref="O68:P68"/>
    <mergeCell ref="O69:P69"/>
    <mergeCell ref="P27:R46"/>
    <mergeCell ref="O86:P86"/>
    <mergeCell ref="O87:P87"/>
    <mergeCell ref="O88:P88"/>
    <mergeCell ref="O89:P89"/>
    <mergeCell ref="O90:P90"/>
    <mergeCell ref="O91:P91"/>
    <mergeCell ref="O77:P77"/>
    <mergeCell ref="H64:J64"/>
    <mergeCell ref="N4:O4"/>
    <mergeCell ref="N5:O5"/>
    <mergeCell ref="N6:O6"/>
    <mergeCell ref="P4:R4"/>
    <mergeCell ref="P5:R5"/>
    <mergeCell ref="P6:R6"/>
    <mergeCell ref="P7:R7"/>
    <mergeCell ref="P8:R8"/>
    <mergeCell ref="P9:R9"/>
    <mergeCell ref="N11:O11"/>
    <mergeCell ref="P11:R11"/>
    <mergeCell ref="M27:O27"/>
    <mergeCell ref="N10:O10"/>
    <mergeCell ref="M28:O28"/>
    <mergeCell ref="I28:J28"/>
    <mergeCell ref="P12:R12"/>
    <mergeCell ref="P25:R25"/>
    <mergeCell ref="N25:O25"/>
    <mergeCell ref="I11:J11"/>
    <mergeCell ref="I13:J13"/>
    <mergeCell ref="I14:J14"/>
    <mergeCell ref="I15:J15"/>
    <mergeCell ref="I16:J16"/>
    <mergeCell ref="T243:T244"/>
    <mergeCell ref="O174:P174"/>
    <mergeCell ref="N7:O7"/>
    <mergeCell ref="O119:P119"/>
    <mergeCell ref="O120:P120"/>
    <mergeCell ref="O121:P121"/>
    <mergeCell ref="O66:P66"/>
    <mergeCell ref="O71:P71"/>
    <mergeCell ref="O76:P76"/>
    <mergeCell ref="O126:P126"/>
    <mergeCell ref="O64:P64"/>
    <mergeCell ref="T4:T47"/>
    <mergeCell ref="S49:T49"/>
    <mergeCell ref="S123:T123"/>
    <mergeCell ref="O75:P75"/>
    <mergeCell ref="O153:P153"/>
    <mergeCell ref="O78:P78"/>
    <mergeCell ref="O145:P145"/>
    <mergeCell ref="O103:P103"/>
    <mergeCell ref="O104:P104"/>
    <mergeCell ref="O105:P105"/>
    <mergeCell ref="O122:P122"/>
    <mergeCell ref="O125:P125"/>
    <mergeCell ref="N13:O13"/>
    <mergeCell ref="M147:M148"/>
    <mergeCell ref="L147:L148"/>
    <mergeCell ref="N3:O3"/>
    <mergeCell ref="P3:R3"/>
    <mergeCell ref="A62:E62"/>
    <mergeCell ref="D64:E64"/>
    <mergeCell ref="D63:E63"/>
    <mergeCell ref="A64:C64"/>
    <mergeCell ref="I4:J4"/>
    <mergeCell ref="I5:J5"/>
    <mergeCell ref="I6:J6"/>
    <mergeCell ref="N8:O8"/>
    <mergeCell ref="N9:O9"/>
    <mergeCell ref="I7:J7"/>
    <mergeCell ref="A2:E60"/>
    <mergeCell ref="H2:I2"/>
    <mergeCell ref="I8:J8"/>
    <mergeCell ref="I9:J9"/>
    <mergeCell ref="I3:J3"/>
    <mergeCell ref="I47:J47"/>
    <mergeCell ref="P47:R47"/>
    <mergeCell ref="A61:E61"/>
    <mergeCell ref="P10:R10"/>
    <mergeCell ref="I10:J10"/>
    <mergeCell ref="H68:I68"/>
    <mergeCell ref="H69:I69"/>
    <mergeCell ref="A65:C65"/>
    <mergeCell ref="A66:C66"/>
    <mergeCell ref="D66:E66"/>
    <mergeCell ref="N53:O53"/>
    <mergeCell ref="O154:P154"/>
    <mergeCell ref="H102:I102"/>
    <mergeCell ref="O102:P102"/>
    <mergeCell ref="O128:P128"/>
    <mergeCell ref="O79:P79"/>
    <mergeCell ref="O67:P67"/>
    <mergeCell ref="O149:P149"/>
    <mergeCell ref="O150:P150"/>
    <mergeCell ref="O151:P151"/>
    <mergeCell ref="O152:P152"/>
    <mergeCell ref="I70:J70"/>
    <mergeCell ref="H66:I66"/>
    <mergeCell ref="H145:I145"/>
    <mergeCell ref="H119:L119"/>
    <mergeCell ref="H103:I103"/>
    <mergeCell ref="H104:I104"/>
    <mergeCell ref="H105:I105"/>
    <mergeCell ref="K147:K148"/>
    <mergeCell ref="I23:J23"/>
    <mergeCell ref="I24:J24"/>
    <mergeCell ref="I37:J37"/>
    <mergeCell ref="I38:J38"/>
    <mergeCell ref="I39:J39"/>
    <mergeCell ref="I40:J40"/>
    <mergeCell ref="I41:J41"/>
    <mergeCell ref="I42:J42"/>
    <mergeCell ref="I43:J43"/>
    <mergeCell ref="I44:J44"/>
    <mergeCell ref="I45:J45"/>
    <mergeCell ref="I46:J46"/>
    <mergeCell ref="M37:O37"/>
    <mergeCell ref="M38:O38"/>
    <mergeCell ref="M39:O39"/>
    <mergeCell ref="M40:O40"/>
    <mergeCell ref="M41:O41"/>
    <mergeCell ref="M42:O42"/>
    <mergeCell ref="M43:O43"/>
    <mergeCell ref="M44:O44"/>
    <mergeCell ref="M45:O45"/>
    <mergeCell ref="M46:O46"/>
    <mergeCell ref="P13:R13"/>
    <mergeCell ref="N14:O14"/>
    <mergeCell ref="P14:R14"/>
    <mergeCell ref="N15:O15"/>
    <mergeCell ref="P15:R15"/>
    <mergeCell ref="N16:O16"/>
    <mergeCell ref="P16:R16"/>
    <mergeCell ref="N17:O17"/>
    <mergeCell ref="P17:R17"/>
    <mergeCell ref="N18:O18"/>
    <mergeCell ref="P18:R18"/>
    <mergeCell ref="N19:O19"/>
    <mergeCell ref="P19:R19"/>
    <mergeCell ref="N20:O20"/>
    <mergeCell ref="P20:R20"/>
    <mergeCell ref="N21:O21"/>
    <mergeCell ref="P21:R21"/>
    <mergeCell ref="N22:O22"/>
    <mergeCell ref="P22:R22"/>
    <mergeCell ref="N23:O23"/>
    <mergeCell ref="P23:R23"/>
    <mergeCell ref="N24:O24"/>
    <mergeCell ref="P24:R24"/>
    <mergeCell ref="O81:P81"/>
    <mergeCell ref="O82:P82"/>
    <mergeCell ref="O83:P83"/>
    <mergeCell ref="O84:P84"/>
    <mergeCell ref="O85:P85"/>
    <mergeCell ref="M32:O32"/>
    <mergeCell ref="O72:P72"/>
    <mergeCell ref="O73:P73"/>
    <mergeCell ref="O74:P74"/>
    <mergeCell ref="O80:P80"/>
    <mergeCell ref="V26:V47"/>
    <mergeCell ref="H48:J48"/>
    <mergeCell ref="K48:L48"/>
    <mergeCell ref="M47:O47"/>
    <mergeCell ref="M48:R48"/>
    <mergeCell ref="V4:V25"/>
    <mergeCell ref="O168:P168"/>
    <mergeCell ref="O169:P169"/>
    <mergeCell ref="H106:I106"/>
    <mergeCell ref="H107:I107"/>
    <mergeCell ref="H108:I108"/>
    <mergeCell ref="H109:I109"/>
    <mergeCell ref="H110:I110"/>
    <mergeCell ref="H111:I111"/>
    <mergeCell ref="H112:I112"/>
    <mergeCell ref="H113:I113"/>
    <mergeCell ref="H114:I114"/>
    <mergeCell ref="H115:I115"/>
    <mergeCell ref="H116:I116"/>
    <mergeCell ref="O134:P134"/>
    <mergeCell ref="O135:P135"/>
    <mergeCell ref="O136:P136"/>
    <mergeCell ref="O137:P137"/>
    <mergeCell ref="O138:P138"/>
    <mergeCell ref="N199:O199"/>
    <mergeCell ref="H185:R186"/>
    <mergeCell ref="M209:N210"/>
    <mergeCell ref="P209:Q210"/>
    <mergeCell ref="M212:N213"/>
    <mergeCell ref="P212:Q213"/>
    <mergeCell ref="M215:N216"/>
    <mergeCell ref="P215:Q216"/>
    <mergeCell ref="O202:P202"/>
    <mergeCell ref="H203:I203"/>
    <mergeCell ref="O203:P203"/>
    <mergeCell ref="H202:I202"/>
    <mergeCell ref="N207:O207"/>
    <mergeCell ref="H204:I204"/>
    <mergeCell ref="H205:I205"/>
    <mergeCell ref="O204:P204"/>
    <mergeCell ref="O205:P205"/>
  </mergeCells>
  <pageMargins left="0.7" right="0.7" top="0.75" bottom="0.75" header="0.3" footer="0.3"/>
  <pageSetup orientation="portrait" horizontalDpi="1200" verticalDpi="12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3AF43C-41DA-4B2C-B4E3-60B9A0BAB960}">
  <dimension ref="A1:G26"/>
  <sheetViews>
    <sheetView workbookViewId="0">
      <selection activeCell="K26" sqref="K26"/>
    </sheetView>
  </sheetViews>
  <sheetFormatPr defaultRowHeight="15" x14ac:dyDescent="0.25"/>
  <cols>
    <col min="6" max="6" width="15.42578125" bestFit="1" customWidth="1"/>
    <col min="7" max="7" width="31.140625" bestFit="1" customWidth="1"/>
  </cols>
  <sheetData>
    <row r="1" spans="1:7" ht="16.5" x14ac:dyDescent="0.3">
      <c r="A1" s="340"/>
      <c r="B1" s="340"/>
      <c r="C1" s="340"/>
      <c r="D1" s="340"/>
      <c r="E1" s="340"/>
      <c r="F1" s="340"/>
      <c r="G1" s="85"/>
    </row>
    <row r="2" spans="1:7" ht="16.5" x14ac:dyDescent="0.3">
      <c r="A2" s="340"/>
      <c r="B2" s="340"/>
      <c r="C2" s="340"/>
      <c r="D2" s="340"/>
      <c r="E2" s="340"/>
      <c r="F2" s="340"/>
      <c r="G2" s="85"/>
    </row>
    <row r="3" spans="1:7" ht="16.5" x14ac:dyDescent="0.3">
      <c r="A3" s="340"/>
      <c r="B3" s="340"/>
      <c r="C3" s="340"/>
      <c r="D3" s="340"/>
      <c r="E3" s="340"/>
      <c r="F3" s="340"/>
      <c r="G3" s="85"/>
    </row>
    <row r="4" spans="1:7" ht="16.5" x14ac:dyDescent="0.3">
      <c r="A4" s="340"/>
      <c r="B4" s="340"/>
      <c r="C4" s="340"/>
      <c r="D4" s="340"/>
      <c r="E4" s="340"/>
      <c r="F4" s="340"/>
      <c r="G4" s="85"/>
    </row>
    <row r="5" spans="1:7" ht="16.5" x14ac:dyDescent="0.3">
      <c r="A5" s="340"/>
      <c r="B5" s="340"/>
      <c r="C5" s="340"/>
      <c r="D5" s="340"/>
      <c r="E5" s="340"/>
      <c r="F5" s="340"/>
      <c r="G5" s="85"/>
    </row>
    <row r="6" spans="1:7" ht="16.5" x14ac:dyDescent="0.3">
      <c r="A6" s="340"/>
      <c r="B6" s="340"/>
      <c r="C6" s="340"/>
      <c r="D6" s="340"/>
      <c r="E6" s="340"/>
      <c r="F6" s="340"/>
      <c r="G6" s="85"/>
    </row>
    <row r="7" spans="1:7" ht="16.5" x14ac:dyDescent="0.3">
      <c r="A7" s="340"/>
      <c r="B7" s="340"/>
      <c r="C7" s="340"/>
      <c r="D7" s="340"/>
      <c r="E7" s="340"/>
      <c r="F7" s="340"/>
      <c r="G7" s="85"/>
    </row>
    <row r="8" spans="1:7" ht="16.5" x14ac:dyDescent="0.3">
      <c r="A8" s="340"/>
      <c r="B8" s="340"/>
      <c r="C8" s="340"/>
      <c r="D8" s="340"/>
      <c r="E8" s="340"/>
      <c r="F8" s="340"/>
      <c r="G8" s="85"/>
    </row>
    <row r="9" spans="1:7" ht="16.5" x14ac:dyDescent="0.3">
      <c r="A9" s="340"/>
      <c r="B9" s="340"/>
      <c r="C9" s="340"/>
      <c r="D9" s="340"/>
      <c r="E9" s="340"/>
      <c r="F9" s="340"/>
      <c r="G9" s="85"/>
    </row>
    <row r="10" spans="1:7" ht="16.5" x14ac:dyDescent="0.3">
      <c r="A10" s="340"/>
      <c r="B10" s="340"/>
      <c r="C10" s="340"/>
      <c r="D10" s="340"/>
      <c r="E10" s="340"/>
      <c r="F10" s="340"/>
      <c r="G10" s="85"/>
    </row>
    <row r="11" spans="1:7" ht="16.5" x14ac:dyDescent="0.3">
      <c r="A11" s="340"/>
      <c r="B11" s="340"/>
      <c r="C11" s="340"/>
      <c r="D11" s="340"/>
      <c r="E11" s="340"/>
      <c r="F11" s="340"/>
      <c r="G11" s="85"/>
    </row>
    <row r="12" spans="1:7" ht="16.5" x14ac:dyDescent="0.3">
      <c r="A12" s="340"/>
      <c r="B12" s="340"/>
      <c r="C12" s="340"/>
      <c r="D12" s="340"/>
      <c r="E12" s="340"/>
      <c r="F12" s="340"/>
      <c r="G12" s="85"/>
    </row>
    <row r="13" spans="1:7" ht="16.5" x14ac:dyDescent="0.3">
      <c r="A13" s="340"/>
      <c r="B13" s="340"/>
      <c r="C13" s="340"/>
      <c r="D13" s="340"/>
      <c r="E13" s="340"/>
      <c r="F13" s="340"/>
      <c r="G13" s="85"/>
    </row>
    <row r="14" spans="1:7" ht="16.5" x14ac:dyDescent="0.3">
      <c r="A14" s="340"/>
      <c r="B14" s="340"/>
      <c r="C14" s="340"/>
      <c r="D14" s="340"/>
      <c r="E14" s="340"/>
      <c r="F14" s="340"/>
      <c r="G14" s="85"/>
    </row>
    <row r="15" spans="1:7" ht="16.5" x14ac:dyDescent="0.3">
      <c r="A15" s="340"/>
      <c r="B15" s="340"/>
      <c r="C15" s="340"/>
      <c r="D15" s="340"/>
      <c r="E15" s="340"/>
      <c r="F15" s="340"/>
      <c r="G15" s="85"/>
    </row>
    <row r="16" spans="1:7" ht="16.5" x14ac:dyDescent="0.3">
      <c r="A16" s="340"/>
      <c r="B16" s="340"/>
      <c r="C16" s="340"/>
      <c r="D16" s="340"/>
      <c r="E16" s="340"/>
      <c r="F16" s="340"/>
      <c r="G16" s="85"/>
    </row>
    <row r="17" spans="1:7" ht="17.25" thickBot="1" x14ac:dyDescent="0.35">
      <c r="A17" s="412" t="s">
        <v>66</v>
      </c>
      <c r="B17" s="412"/>
      <c r="C17" s="412"/>
      <c r="D17" s="412"/>
      <c r="E17" s="412"/>
      <c r="F17" s="412"/>
      <c r="G17" s="85"/>
    </row>
    <row r="18" spans="1:7" ht="19.5" thickBot="1" x14ac:dyDescent="0.35">
      <c r="A18" s="316" t="s">
        <v>67</v>
      </c>
      <c r="B18" s="316"/>
      <c r="C18" s="316"/>
      <c r="D18" s="85"/>
      <c r="E18" s="85"/>
      <c r="F18" s="86" cm="1">
        <f t="array" ref="F18:G18">'Project Fees'!O176:P176</f>
        <v>0</v>
      </c>
      <c r="G18" s="85">
        <v>0</v>
      </c>
    </row>
    <row r="19" spans="1:7" ht="17.25" thickBot="1" x14ac:dyDescent="0.35">
      <c r="A19" s="413" t="s">
        <v>68</v>
      </c>
      <c r="B19" s="413"/>
      <c r="C19" s="413"/>
      <c r="D19" s="85"/>
      <c r="E19" s="87">
        <v>0.05</v>
      </c>
      <c r="F19" s="88">
        <f>F18*E19</f>
        <v>0</v>
      </c>
      <c r="G19" s="85"/>
    </row>
    <row r="20" spans="1:7" ht="17.25" thickBot="1" x14ac:dyDescent="0.35">
      <c r="A20" s="85"/>
      <c r="B20" s="85"/>
      <c r="C20" s="85"/>
      <c r="D20" s="85"/>
      <c r="E20" s="85"/>
      <c r="F20" s="89">
        <f>F18-F19</f>
        <v>0</v>
      </c>
      <c r="G20" s="90" t="s">
        <v>69</v>
      </c>
    </row>
    <row r="21" spans="1:7" ht="17.25" thickBot="1" x14ac:dyDescent="0.35">
      <c r="A21" s="85"/>
      <c r="B21" s="85"/>
      <c r="C21" s="85"/>
      <c r="D21" s="85"/>
      <c r="E21" s="85"/>
      <c r="F21" s="85"/>
      <c r="G21" s="85"/>
    </row>
    <row r="22" spans="1:7" ht="17.25" thickBot="1" x14ac:dyDescent="0.35">
      <c r="A22" s="412" t="s">
        <v>24</v>
      </c>
      <c r="B22" s="412"/>
      <c r="C22" s="412"/>
      <c r="D22" s="85"/>
      <c r="E22" s="91">
        <v>2.4</v>
      </c>
      <c r="F22" s="89">
        <f>(F20/E22)</f>
        <v>0</v>
      </c>
      <c r="G22" s="90" t="s">
        <v>70</v>
      </c>
    </row>
    <row r="23" spans="1:7" ht="16.5" x14ac:dyDescent="0.3">
      <c r="A23" s="411" t="s">
        <v>71</v>
      </c>
      <c r="B23" s="411"/>
      <c r="C23" s="411"/>
      <c r="D23" s="85"/>
      <c r="E23" s="85"/>
      <c r="F23" s="88">
        <f>F20-F22</f>
        <v>0</v>
      </c>
      <c r="G23" s="119" t="s">
        <v>86</v>
      </c>
    </row>
    <row r="24" spans="1:7" ht="17.25" thickBot="1" x14ac:dyDescent="0.35">
      <c r="A24" s="411"/>
      <c r="B24" s="411"/>
      <c r="C24" s="411"/>
      <c r="D24" s="85"/>
      <c r="E24" s="85"/>
      <c r="F24" s="85"/>
      <c r="G24" s="85"/>
    </row>
    <row r="25" spans="1:7" ht="17.25" thickBot="1" x14ac:dyDescent="0.35">
      <c r="A25" s="412" t="s">
        <v>72</v>
      </c>
      <c r="B25" s="412"/>
      <c r="C25" s="412"/>
      <c r="D25" s="85"/>
      <c r="E25" s="87">
        <v>0.15</v>
      </c>
      <c r="F25" s="92">
        <f>F23*E25</f>
        <v>0</v>
      </c>
      <c r="G25" s="93" t="s">
        <v>73</v>
      </c>
    </row>
    <row r="26" spans="1:7" ht="16.5" x14ac:dyDescent="0.3">
      <c r="A26" s="85"/>
      <c r="B26" s="85"/>
      <c r="C26" s="85"/>
      <c r="D26" s="85"/>
      <c r="E26" s="85"/>
      <c r="F26" s="85"/>
      <c r="G26" s="85"/>
    </row>
  </sheetData>
  <mergeCells count="8">
    <mergeCell ref="A24:C24"/>
    <mergeCell ref="A25:C25"/>
    <mergeCell ref="A1:F16"/>
    <mergeCell ref="A17:F17"/>
    <mergeCell ref="A18:C18"/>
    <mergeCell ref="A19:C19"/>
    <mergeCell ref="A22:C22"/>
    <mergeCell ref="A23:C2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Employees</vt:lpstr>
      <vt:lpstr>Project Fees</vt:lpstr>
      <vt:lpstr>Project Fees Allocation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THOR</dc:creator>
  <cp:lastModifiedBy>Hannes Gouws</cp:lastModifiedBy>
  <dcterms:created xsi:type="dcterms:W3CDTF">2022-07-11T17:42:49Z</dcterms:created>
  <dcterms:modified xsi:type="dcterms:W3CDTF">2025-05-07T11:28:09Z</dcterms:modified>
</cp:coreProperties>
</file>