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7.  Tender\"/>
    </mc:Choice>
  </mc:AlternateContent>
  <xr:revisionPtr revIDLastSave="0" documentId="13_ncr:1_{B38325A4-8EBB-47E2-88AA-84F3EDB3C355}" xr6:coauthVersionLast="47" xr6:coauthVersionMax="47" xr10:uidLastSave="{00000000-0000-0000-0000-000000000000}"/>
  <bookViews>
    <workbookView xWindow="-120" yWindow="-120" windowWidth="29040" windowHeight="15720" activeTab="1" xr2:uid="{47DBD94A-5D45-4A28-ABBC-04EA2A618E6A}"/>
  </bookViews>
  <sheets>
    <sheet name="Summary" sheetId="1" r:id="rId1"/>
    <sheet name="Differenc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3" l="1"/>
  <c r="F58" i="3"/>
  <c r="F56" i="3"/>
  <c r="D56" i="3"/>
  <c r="E54" i="3"/>
  <c r="F54" i="3" s="1"/>
  <c r="E51" i="3"/>
  <c r="F51" i="3" s="1"/>
  <c r="E50" i="3"/>
  <c r="F50" i="3" s="1"/>
  <c r="C61" i="3"/>
  <c r="F59" i="3"/>
  <c r="D59" i="3"/>
  <c r="E57" i="3"/>
  <c r="F57" i="3" s="1"/>
  <c r="D57" i="3"/>
  <c r="E55" i="3"/>
  <c r="D55" i="3" s="1"/>
  <c r="F53" i="3"/>
  <c r="D53" i="3"/>
  <c r="F52" i="3"/>
  <c r="D52" i="3"/>
  <c r="D15" i="3"/>
  <c r="F15" i="3"/>
  <c r="F13" i="3"/>
  <c r="D13" i="3"/>
  <c r="E36" i="3"/>
  <c r="D36" i="3" s="1"/>
  <c r="F35" i="3"/>
  <c r="D35" i="3"/>
  <c r="E34" i="3"/>
  <c r="F34" i="3" s="1"/>
  <c r="E33" i="3"/>
  <c r="D33" i="3" s="1"/>
  <c r="D14" i="3"/>
  <c r="F14" i="3"/>
  <c r="C39" i="3"/>
  <c r="F37" i="3"/>
  <c r="D37" i="3"/>
  <c r="F16" i="3"/>
  <c r="D16" i="3"/>
  <c r="C18" i="3"/>
  <c r="E30" i="3"/>
  <c r="F30" i="3" s="1"/>
  <c r="F32" i="3"/>
  <c r="D32" i="3"/>
  <c r="F31" i="3"/>
  <c r="D31" i="3"/>
  <c r="E29" i="3"/>
  <c r="D29" i="3" s="1"/>
  <c r="D12" i="3"/>
  <c r="F12" i="3"/>
  <c r="F6" i="3"/>
  <c r="F7" i="3"/>
  <c r="F8" i="3"/>
  <c r="F9" i="3"/>
  <c r="F10" i="3"/>
  <c r="F11" i="3"/>
  <c r="D11" i="3"/>
  <c r="D6" i="3"/>
  <c r="D7" i="3"/>
  <c r="D8" i="3"/>
  <c r="D9" i="3"/>
  <c r="D10" i="3"/>
  <c r="E5" i="3"/>
  <c r="F5" i="3" s="1"/>
  <c r="E4" i="3"/>
  <c r="D4" i="3" s="1"/>
  <c r="D54" i="3" l="1"/>
  <c r="D51" i="3"/>
  <c r="E61" i="3"/>
  <c r="F55" i="3"/>
  <c r="F61" i="3" s="1"/>
  <c r="D50" i="3"/>
  <c r="F36" i="3"/>
  <c r="D34" i="3"/>
  <c r="F33" i="3"/>
  <c r="E39" i="3"/>
  <c r="E18" i="3"/>
  <c r="F29" i="3"/>
  <c r="D30" i="3"/>
  <c r="D5" i="3"/>
  <c r="D18" i="3" s="1"/>
  <c r="F4" i="3"/>
  <c r="F18" i="3" s="1"/>
  <c r="D61" i="3" l="1"/>
  <c r="C65" i="3" s="1"/>
  <c r="D65" i="3" s="1"/>
  <c r="F39" i="3"/>
  <c r="D39" i="3"/>
  <c r="C21" i="3"/>
  <c r="D21" i="3" s="1"/>
  <c r="C22" i="3"/>
  <c r="D22" i="3" s="1"/>
  <c r="D23" i="1"/>
  <c r="D24" i="1" s="1"/>
  <c r="D13" i="1"/>
  <c r="D10" i="1"/>
  <c r="D7" i="1"/>
  <c r="D4" i="1"/>
  <c r="D12" i="1"/>
  <c r="C42" i="3" l="1"/>
  <c r="D42" i="3" s="1"/>
  <c r="C64" i="3"/>
  <c r="D64" i="3" s="1"/>
  <c r="C43" i="3"/>
  <c r="D43" i="3" s="1"/>
</calcChain>
</file>

<file path=xl/sharedStrings.xml><?xml version="1.0" encoding="utf-8"?>
<sst xmlns="http://schemas.openxmlformats.org/spreadsheetml/2006/main" count="93" uniqueCount="35">
  <si>
    <t>G&amp;I – Office Block:</t>
  </si>
  <si>
    <t>G&amp;I – HR Offices:</t>
  </si>
  <si>
    <t>Hinterveld:</t>
  </si>
  <si>
    <t>+</t>
  </si>
  <si>
    <t xml:space="preserve"> excl. VAT</t>
  </si>
  <si>
    <t>(more than Rennasance)</t>
  </si>
  <si>
    <t>Sub total</t>
  </si>
  <si>
    <t>Rennasance:</t>
  </si>
  <si>
    <t>Techni Construction:</t>
  </si>
  <si>
    <t>Grand total</t>
  </si>
  <si>
    <t xml:space="preserve"> incl. VAT</t>
  </si>
  <si>
    <t>Tiling Labour &amp; Adhesive</t>
  </si>
  <si>
    <t>Techni</t>
  </si>
  <si>
    <t>Differences</t>
  </si>
  <si>
    <t>Electrical installation</t>
  </si>
  <si>
    <t>Plumbing installation</t>
  </si>
  <si>
    <t>Nutec Cladding at plumbing</t>
  </si>
  <si>
    <t>Painting on External + Internal</t>
  </si>
  <si>
    <t>Allweather clip-on</t>
  </si>
  <si>
    <t>Office Block:</t>
  </si>
  <si>
    <t>Description:</t>
  </si>
  <si>
    <t>Totals (excl. VAT)</t>
  </si>
  <si>
    <t>HR Offices:</t>
  </si>
  <si>
    <t>Floor preparation</t>
  </si>
  <si>
    <t>Betafencing</t>
  </si>
  <si>
    <t>Parapet wall + New timber rafters</t>
  </si>
  <si>
    <t>P&amp;Gs</t>
  </si>
  <si>
    <t>Paving</t>
  </si>
  <si>
    <t>Wall papers + Signage</t>
  </si>
  <si>
    <t>Solid timber doors</t>
  </si>
  <si>
    <t>Cleaning Paving</t>
  </si>
  <si>
    <t>Demolition &amp; alterations</t>
  </si>
  <si>
    <t>Clip-on screen (sub-sctructure)</t>
  </si>
  <si>
    <t>Cladding</t>
  </si>
  <si>
    <t>Rennasance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</si>
</sst>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sz val="11"/>
      <color theme="1"/>
      <name val="Aptos Narrow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9" fontId="6" fillId="0" borderId="0" applyBorder="0" applyAlignment="0" applyProtection="0"/>
  </cellStyleXfs>
  <cellXfs count="69">
    <xf numFmtId="0" fontId="0" fillId="0" borderId="0" xfId="0"/>
    <xf numFmtId="0" fontId="2" fillId="0" borderId="0" xfId="0" applyFont="1"/>
    <xf numFmtId="44" fontId="0" fillId="0" borderId="0" xfId="0" applyNumberFormat="1"/>
    <xf numFmtId="44" fontId="2" fillId="0" borderId="0" xfId="0" applyNumberFormat="1" applyFont="1"/>
    <xf numFmtId="0" fontId="2" fillId="0" borderId="1" xfId="0" applyFont="1" applyBorder="1"/>
    <xf numFmtId="0" fontId="0" fillId="0" borderId="1" xfId="0" applyBorder="1"/>
    <xf numFmtId="0" fontId="4" fillId="0" borderId="1" xfId="0" quotePrefix="1" applyFont="1" applyBorder="1" applyAlignment="1">
      <alignment horizontal="right"/>
    </xf>
    <xf numFmtId="44" fontId="4" fillId="0" borderId="1" xfId="0" applyNumberFormat="1" applyFont="1" applyBorder="1" applyAlignment="1">
      <alignment vertical="center"/>
    </xf>
    <xf numFmtId="0" fontId="4" fillId="0" borderId="0" xfId="0" quotePrefix="1" applyFont="1" applyAlignment="1">
      <alignment horizontal="right"/>
    </xf>
    <xf numFmtId="44" fontId="4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4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6" xfId="0" applyFont="1" applyBorder="1"/>
    <xf numFmtId="0" fontId="0" fillId="0" borderId="8" xfId="0" applyBorder="1"/>
    <xf numFmtId="0" fontId="1" fillId="0" borderId="0" xfId="0" applyFont="1"/>
    <xf numFmtId="44" fontId="1" fillId="0" borderId="0" xfId="0" applyNumberFormat="1" applyFont="1"/>
    <xf numFmtId="44" fontId="0" fillId="0" borderId="1" xfId="0" applyNumberFormat="1" applyBorder="1"/>
    <xf numFmtId="0" fontId="2" fillId="0" borderId="2" xfId="0" applyFont="1" applyBorder="1"/>
    <xf numFmtId="0" fontId="3" fillId="0" borderId="3" xfId="0" applyFont="1" applyBorder="1"/>
    <xf numFmtId="44" fontId="3" fillId="0" borderId="3" xfId="0" applyNumberFormat="1" applyFont="1" applyBorder="1"/>
    <xf numFmtId="0" fontId="3" fillId="0" borderId="4" xfId="0" applyFont="1" applyBorder="1"/>
    <xf numFmtId="44" fontId="2" fillId="0" borderId="1" xfId="0" applyNumberFormat="1" applyFont="1" applyBorder="1"/>
    <xf numFmtId="0" fontId="2" fillId="0" borderId="9" xfId="0" applyFont="1" applyBorder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0" fillId="0" borderId="2" xfId="0" applyBorder="1"/>
    <xf numFmtId="0" fontId="0" fillId="0" borderId="5" xfId="0" applyBorder="1"/>
    <xf numFmtId="0" fontId="0" fillId="0" borderId="5" xfId="0" applyFill="1" applyBorder="1"/>
    <xf numFmtId="0" fontId="0" fillId="0" borderId="7" xfId="0" applyFill="1" applyBorder="1"/>
    <xf numFmtId="44" fontId="0" fillId="0" borderId="4" xfId="0" applyNumberFormat="1" applyBorder="1"/>
    <xf numFmtId="44" fontId="0" fillId="0" borderId="6" xfId="0" applyNumberFormat="1" applyBorder="1"/>
    <xf numFmtId="44" fontId="0" fillId="0" borderId="8" xfId="0" applyNumberFormat="1" applyBorder="1"/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" fillId="6" borderId="11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5" fillId="5" borderId="11" xfId="3" applyBorder="1"/>
    <xf numFmtId="0" fontId="1" fillId="0" borderId="9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4" fontId="5" fillId="4" borderId="14" xfId="2" applyNumberFormat="1" applyBorder="1"/>
    <xf numFmtId="44" fontId="5" fillId="4" borderId="15" xfId="2" applyNumberFormat="1" applyBorder="1"/>
    <xf numFmtId="44" fontId="5" fillId="4" borderId="13" xfId="2" applyNumberFormat="1" applyBorder="1"/>
    <xf numFmtId="44" fontId="0" fillId="0" borderId="15" xfId="0" applyNumberFormat="1" applyBorder="1"/>
    <xf numFmtId="44" fontId="5" fillId="3" borderId="14" xfId="1" applyNumberFormat="1" applyBorder="1"/>
    <xf numFmtId="44" fontId="5" fillId="3" borderId="15" xfId="1" applyNumberFormat="1" applyBorder="1"/>
    <xf numFmtId="44" fontId="5" fillId="3" borderId="13" xfId="1" applyNumberFormat="1" applyBorder="1"/>
    <xf numFmtId="44" fontId="5" fillId="5" borderId="10" xfId="3" applyNumberFormat="1" applyBorder="1"/>
    <xf numFmtId="44" fontId="0" fillId="0" borderId="14" xfId="0" applyNumberFormat="1" applyBorder="1"/>
    <xf numFmtId="44" fontId="0" fillId="0" borderId="13" xfId="0" applyNumberFormat="1" applyBorder="1"/>
    <xf numFmtId="44" fontId="5" fillId="4" borderId="10" xfId="2" applyNumberFormat="1" applyBorder="1"/>
    <xf numFmtId="0" fontId="1" fillId="4" borderId="10" xfId="2" applyFont="1" applyBorder="1"/>
    <xf numFmtId="0" fontId="1" fillId="3" borderId="10" xfId="1" applyFont="1" applyBorder="1"/>
    <xf numFmtId="0" fontId="1" fillId="6" borderId="11" xfId="0" applyFont="1" applyFill="1" applyBorder="1"/>
    <xf numFmtId="0" fontId="1" fillId="6" borderId="10" xfId="0" applyFont="1" applyFill="1" applyBorder="1"/>
    <xf numFmtId="0" fontId="1" fillId="6" borderId="12" xfId="0" applyFont="1" applyFill="1" applyBorder="1"/>
    <xf numFmtId="44" fontId="1" fillId="0" borderId="9" xfId="0" applyNumberFormat="1" applyFont="1" applyBorder="1"/>
    <xf numFmtId="44" fontId="1" fillId="0" borderId="12" xfId="0" applyNumberFormat="1" applyFont="1" applyBorder="1"/>
    <xf numFmtId="44" fontId="1" fillId="5" borderId="10" xfId="3" applyNumberFormat="1" applyFont="1" applyBorder="1"/>
    <xf numFmtId="4" fontId="0" fillId="0" borderId="0" xfId="0" applyNumberFormat="1"/>
    <xf numFmtId="0" fontId="0" fillId="4" borderId="7" xfId="2" applyFont="1" applyBorder="1"/>
  </cellXfs>
  <cellStyles count="6">
    <cellStyle name="20% - Accent1" xfId="1" builtinId="30"/>
    <cellStyle name="20% - Accent3" xfId="2" builtinId="38"/>
    <cellStyle name="20% - Accent4" xfId="3" builtinId="42"/>
    <cellStyle name="Normal" xfId="0" builtinId="0"/>
    <cellStyle name="Normal 2" xfId="4" xr:uid="{A016F78B-CC3B-4BDB-AEE5-873E144B95D4}"/>
    <cellStyle name="Percent 2" xfId="5" xr:uid="{9E7B8D96-6570-4C88-BA94-FB1424C98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73FD-1781-4105-AD71-8213146164FA}">
  <dimension ref="A1:I24"/>
  <sheetViews>
    <sheetView workbookViewId="0">
      <selection activeCell="F7" sqref="F7"/>
    </sheetView>
  </sheetViews>
  <sheetFormatPr defaultRowHeight="15" x14ac:dyDescent="0.25"/>
  <cols>
    <col min="1" max="1" width="4.140625" customWidth="1"/>
    <col min="2" max="2" width="22.7109375" bestFit="1" customWidth="1"/>
    <col min="4" max="4" width="15.5703125" bestFit="1" customWidth="1"/>
    <col min="5" max="5" width="10.5703125" customWidth="1"/>
    <col min="7" max="7" width="15.5703125" bestFit="1" customWidth="1"/>
  </cols>
  <sheetData>
    <row r="1" spans="1:9" x14ac:dyDescent="0.25">
      <c r="A1" s="31" t="s">
        <v>8</v>
      </c>
      <c r="B1" s="32"/>
      <c r="C1" s="12"/>
      <c r="D1" s="12"/>
      <c r="E1" s="13"/>
      <c r="F1" s="1"/>
      <c r="G1" s="1"/>
      <c r="H1" s="1"/>
      <c r="I1" s="1"/>
    </row>
    <row r="2" spans="1:9" x14ac:dyDescent="0.25">
      <c r="A2" s="14"/>
      <c r="B2" s="1"/>
      <c r="C2" s="1"/>
      <c r="D2" s="1"/>
      <c r="E2" s="15"/>
      <c r="F2" s="1"/>
      <c r="G2" s="1"/>
      <c r="H2" s="1"/>
      <c r="I2" s="1"/>
    </row>
    <row r="3" spans="1:9" x14ac:dyDescent="0.25">
      <c r="A3" s="14">
        <v>1</v>
      </c>
      <c r="B3" s="1" t="s">
        <v>0</v>
      </c>
      <c r="C3" s="1"/>
      <c r="D3" s="3">
        <v>2755032.5</v>
      </c>
      <c r="E3" s="15" t="s">
        <v>4</v>
      </c>
      <c r="F3" s="1"/>
      <c r="G3" s="3"/>
      <c r="H3" s="1"/>
      <c r="I3" s="1"/>
    </row>
    <row r="4" spans="1:9" x14ac:dyDescent="0.25">
      <c r="A4" s="14"/>
      <c r="B4" s="11" t="s">
        <v>5</v>
      </c>
      <c r="C4" s="8" t="s">
        <v>3</v>
      </c>
      <c r="D4" s="9">
        <f>D3-D17</f>
        <v>224894.5299999998</v>
      </c>
      <c r="E4" s="16" t="s">
        <v>4</v>
      </c>
      <c r="F4" s="1"/>
      <c r="G4" s="1"/>
      <c r="H4" s="1"/>
      <c r="I4" s="1"/>
    </row>
    <row r="5" spans="1:9" x14ac:dyDescent="0.25">
      <c r="A5" s="14"/>
      <c r="B5" s="1"/>
      <c r="C5" s="8"/>
      <c r="D5" s="9"/>
      <c r="E5" s="15"/>
      <c r="F5" s="1"/>
      <c r="G5" s="1"/>
      <c r="H5" s="1"/>
      <c r="I5" s="1"/>
    </row>
    <row r="6" spans="1:9" x14ac:dyDescent="0.25">
      <c r="A6" s="14">
        <v>2</v>
      </c>
      <c r="B6" s="1" t="s">
        <v>1</v>
      </c>
      <c r="C6" s="1"/>
      <c r="D6" s="10">
        <v>1617739.2</v>
      </c>
      <c r="E6" s="15" t="s">
        <v>4</v>
      </c>
      <c r="F6" s="1"/>
      <c r="G6" s="1"/>
      <c r="H6" s="1"/>
      <c r="I6" s="1"/>
    </row>
    <row r="7" spans="1:9" x14ac:dyDescent="0.25">
      <c r="A7" s="14"/>
      <c r="B7" s="11" t="s">
        <v>5</v>
      </c>
      <c r="C7" s="8" t="s">
        <v>3</v>
      </c>
      <c r="D7" s="9">
        <f>D6-D19</f>
        <v>83734.199999999953</v>
      </c>
      <c r="E7" s="16" t="s">
        <v>4</v>
      </c>
      <c r="G7" s="1"/>
      <c r="H7" s="1"/>
      <c r="I7" s="1"/>
    </row>
    <row r="8" spans="1:9" x14ac:dyDescent="0.25">
      <c r="A8" s="14"/>
      <c r="B8" s="1"/>
      <c r="C8" s="8"/>
      <c r="D8" s="9"/>
      <c r="E8" s="15"/>
      <c r="F8" s="1"/>
      <c r="G8" s="1"/>
      <c r="H8" s="1"/>
      <c r="I8" s="1"/>
    </row>
    <row r="9" spans="1:9" x14ac:dyDescent="0.25">
      <c r="A9" s="14">
        <v>3</v>
      </c>
      <c r="B9" s="1" t="s">
        <v>2</v>
      </c>
      <c r="C9" s="1"/>
      <c r="D9" s="3">
        <v>2448591.2000000002</v>
      </c>
      <c r="E9" s="15" t="s">
        <v>4</v>
      </c>
      <c r="F9" s="1"/>
      <c r="G9" s="1"/>
      <c r="H9" s="1"/>
      <c r="I9" s="1"/>
    </row>
    <row r="10" spans="1:9" x14ac:dyDescent="0.25">
      <c r="A10" s="14"/>
      <c r="B10" s="11" t="s">
        <v>5</v>
      </c>
      <c r="C10" s="8" t="s">
        <v>3</v>
      </c>
      <c r="D10" s="9">
        <f>D9-D21</f>
        <v>173481.52000000002</v>
      </c>
      <c r="E10" s="16" t="s">
        <v>4</v>
      </c>
      <c r="F10" s="1"/>
      <c r="G10" s="1"/>
      <c r="H10" s="1"/>
      <c r="I10" s="1"/>
    </row>
    <row r="11" spans="1:9" x14ac:dyDescent="0.25">
      <c r="A11" s="17"/>
      <c r="B11" s="4"/>
      <c r="C11" s="6"/>
      <c r="D11" s="7"/>
      <c r="E11" s="18"/>
      <c r="F11" s="1"/>
      <c r="G11" s="1"/>
      <c r="H11" s="1"/>
      <c r="I11" s="1"/>
    </row>
    <row r="12" spans="1:9" x14ac:dyDescent="0.25">
      <c r="A12" s="25"/>
      <c r="B12" s="26" t="s">
        <v>6</v>
      </c>
      <c r="C12" s="26"/>
      <c r="D12" s="27">
        <f>SUM(D3+D6+D9)</f>
        <v>6821362.9000000004</v>
      </c>
      <c r="E12" s="28" t="s">
        <v>4</v>
      </c>
      <c r="F12" s="1"/>
      <c r="G12" s="1"/>
      <c r="H12" s="1"/>
      <c r="I12" s="1"/>
    </row>
    <row r="13" spans="1:9" x14ac:dyDescent="0.25">
      <c r="A13" s="17"/>
      <c r="B13" s="4" t="s">
        <v>9</v>
      </c>
      <c r="C13" s="4"/>
      <c r="D13" s="29">
        <f>D12*1.15</f>
        <v>7844567.335</v>
      </c>
      <c r="E13" s="18" t="s">
        <v>10</v>
      </c>
      <c r="F13" s="1"/>
      <c r="G13" s="1"/>
      <c r="H13" s="1"/>
      <c r="I13" s="1"/>
    </row>
    <row r="14" spans="1:9" x14ac:dyDescent="0.25">
      <c r="A14" s="30"/>
      <c r="B14" s="30"/>
      <c r="C14" s="30"/>
      <c r="D14" s="30"/>
      <c r="E14" s="30"/>
      <c r="F14" s="1"/>
      <c r="G14" s="1"/>
      <c r="H14" s="1"/>
      <c r="I14" s="1"/>
    </row>
    <row r="15" spans="1:9" x14ac:dyDescent="0.25">
      <c r="A15" s="31" t="s">
        <v>7</v>
      </c>
      <c r="B15" s="32"/>
      <c r="C15" s="12"/>
      <c r="D15" s="12"/>
      <c r="E15" s="13"/>
      <c r="F15" s="1"/>
      <c r="G15" s="1"/>
      <c r="H15" s="1"/>
      <c r="I15" s="1"/>
    </row>
    <row r="16" spans="1:9" x14ac:dyDescent="0.25">
      <c r="A16" s="14"/>
      <c r="B16" s="1"/>
      <c r="C16" s="1"/>
      <c r="D16" s="3"/>
      <c r="E16" s="15"/>
      <c r="F16" s="1"/>
      <c r="G16" s="1"/>
      <c r="H16" s="1"/>
      <c r="I16" s="1"/>
    </row>
    <row r="17" spans="1:9" x14ac:dyDescent="0.25">
      <c r="A17" s="14">
        <v>1</v>
      </c>
      <c r="B17" s="1" t="s">
        <v>0</v>
      </c>
      <c r="C17" s="1"/>
      <c r="D17" s="3">
        <v>2530137.9700000002</v>
      </c>
      <c r="E17" s="15" t="s">
        <v>4</v>
      </c>
      <c r="F17" s="1"/>
      <c r="G17" s="3"/>
      <c r="H17" s="1"/>
      <c r="I17" s="1"/>
    </row>
    <row r="18" spans="1:9" x14ac:dyDescent="0.25">
      <c r="A18" s="14"/>
      <c r="B18" s="1"/>
      <c r="C18" s="1"/>
      <c r="D18" s="3"/>
      <c r="E18" s="15"/>
      <c r="F18" s="1"/>
      <c r="H18" s="1"/>
      <c r="I18" s="1"/>
    </row>
    <row r="19" spans="1:9" x14ac:dyDescent="0.25">
      <c r="A19" s="14">
        <v>2</v>
      </c>
      <c r="B19" s="1" t="s">
        <v>1</v>
      </c>
      <c r="C19" s="1"/>
      <c r="D19" s="3">
        <v>1534005</v>
      </c>
      <c r="E19" s="15" t="s">
        <v>4</v>
      </c>
      <c r="F19" s="1"/>
      <c r="G19" s="3"/>
      <c r="H19" s="1"/>
      <c r="I19" s="1"/>
    </row>
    <row r="20" spans="1:9" x14ac:dyDescent="0.25">
      <c r="A20" s="14"/>
      <c r="B20" s="1"/>
      <c r="C20" s="1"/>
      <c r="D20" s="3"/>
      <c r="E20" s="15"/>
      <c r="F20" s="1"/>
      <c r="G20" s="1"/>
      <c r="H20" s="1"/>
      <c r="I20" s="1"/>
    </row>
    <row r="21" spans="1:9" x14ac:dyDescent="0.25">
      <c r="A21" s="14">
        <v>3</v>
      </c>
      <c r="B21" s="1" t="s">
        <v>2</v>
      </c>
      <c r="D21" s="2">
        <v>2275109.6800000002</v>
      </c>
      <c r="E21" s="15" t="s">
        <v>4</v>
      </c>
      <c r="G21" s="2"/>
    </row>
    <row r="22" spans="1:9" x14ac:dyDescent="0.25">
      <c r="A22" s="17"/>
      <c r="B22" s="4"/>
      <c r="C22" s="5"/>
      <c r="D22" s="5"/>
      <c r="E22" s="21"/>
    </row>
    <row r="23" spans="1:9" x14ac:dyDescent="0.25">
      <c r="A23" s="14"/>
      <c r="B23" s="19" t="s">
        <v>6</v>
      </c>
      <c r="C23" s="22"/>
      <c r="D23" s="23">
        <f>SUM(D17:D21)</f>
        <v>6339252.6500000004</v>
      </c>
      <c r="E23" s="20" t="s">
        <v>4</v>
      </c>
    </row>
    <row r="24" spans="1:9" x14ac:dyDescent="0.25">
      <c r="A24" s="17"/>
      <c r="B24" s="4" t="s">
        <v>9</v>
      </c>
      <c r="C24" s="5"/>
      <c r="D24" s="24">
        <f>D23*1.15</f>
        <v>7290140.5474999994</v>
      </c>
      <c r="E24" s="18" t="s">
        <v>10</v>
      </c>
      <c r="G24" s="2"/>
    </row>
  </sheetData>
  <mergeCells count="2">
    <mergeCell ref="A15:B1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A2C8-288A-4175-94D2-CF42AC434896}">
  <dimension ref="B2:J65"/>
  <sheetViews>
    <sheetView tabSelected="1" workbookViewId="0">
      <selection activeCell="D65" sqref="D65:F65"/>
    </sheetView>
  </sheetViews>
  <sheetFormatPr defaultRowHeight="15" x14ac:dyDescent="0.25"/>
  <cols>
    <col min="2" max="2" width="30.7109375" bestFit="1" customWidth="1"/>
    <col min="3" max="4" width="16.5703125" customWidth="1"/>
    <col min="5" max="5" width="16.85546875" customWidth="1"/>
    <col min="6" max="6" width="17" customWidth="1"/>
    <col min="10" max="10" width="11.5703125" bestFit="1" customWidth="1"/>
  </cols>
  <sheetData>
    <row r="2" spans="2:6" x14ac:dyDescent="0.25">
      <c r="B2" s="42" t="s">
        <v>19</v>
      </c>
      <c r="C2" s="43"/>
      <c r="D2" s="43"/>
      <c r="E2" s="43"/>
      <c r="F2" s="44"/>
    </row>
    <row r="3" spans="2:6" x14ac:dyDescent="0.25">
      <c r="B3" s="61" t="s">
        <v>20</v>
      </c>
      <c r="C3" s="60" t="s">
        <v>12</v>
      </c>
      <c r="D3" s="62" t="s">
        <v>13</v>
      </c>
      <c r="E3" s="59" t="s">
        <v>34</v>
      </c>
      <c r="F3" s="63" t="s">
        <v>13</v>
      </c>
    </row>
    <row r="4" spans="2:6" x14ac:dyDescent="0.25">
      <c r="B4" s="33" t="s">
        <v>11</v>
      </c>
      <c r="C4" s="52">
        <v>52000</v>
      </c>
      <c r="D4" s="56">
        <f>IF(C4-E4&gt;0,C4-E4,0)</f>
        <v>40100</v>
      </c>
      <c r="E4" s="48">
        <f>7700+4200</f>
        <v>11900</v>
      </c>
      <c r="F4" s="37">
        <f t="shared" ref="F4:F16" si="0">IF(C4-E4&lt;0,E4-C4,0)</f>
        <v>0</v>
      </c>
    </row>
    <row r="5" spans="2:6" x14ac:dyDescent="0.25">
      <c r="B5" s="34" t="s">
        <v>17</v>
      </c>
      <c r="C5" s="53">
        <v>163213</v>
      </c>
      <c r="D5" s="51">
        <f t="shared" ref="D5:D10" si="1">IF(C5-E5&gt;0,C5-E5,0)</f>
        <v>8213</v>
      </c>
      <c r="E5" s="49">
        <f>65000+90000</f>
        <v>155000</v>
      </c>
      <c r="F5" s="38">
        <f t="shared" si="0"/>
        <v>0</v>
      </c>
    </row>
    <row r="6" spans="2:6" x14ac:dyDescent="0.25">
      <c r="B6" s="34" t="s">
        <v>16</v>
      </c>
      <c r="C6" s="53">
        <v>33060</v>
      </c>
      <c r="D6" s="51">
        <f t="shared" si="1"/>
        <v>23060</v>
      </c>
      <c r="E6" s="49">
        <v>10000</v>
      </c>
      <c r="F6" s="38">
        <f t="shared" si="0"/>
        <v>0</v>
      </c>
    </row>
    <row r="7" spans="2:6" x14ac:dyDescent="0.25">
      <c r="B7" s="34" t="s">
        <v>15</v>
      </c>
      <c r="C7" s="53">
        <v>75000</v>
      </c>
      <c r="D7" s="51">
        <f t="shared" si="1"/>
        <v>20000</v>
      </c>
      <c r="E7" s="49">
        <v>55000</v>
      </c>
      <c r="F7" s="38">
        <f t="shared" si="0"/>
        <v>0</v>
      </c>
    </row>
    <row r="8" spans="2:6" x14ac:dyDescent="0.25">
      <c r="B8" s="34" t="s">
        <v>14</v>
      </c>
      <c r="C8" s="53">
        <v>120000</v>
      </c>
      <c r="D8" s="51">
        <f t="shared" si="1"/>
        <v>27350</v>
      </c>
      <c r="E8" s="49">
        <v>92650</v>
      </c>
      <c r="F8" s="38">
        <f t="shared" si="0"/>
        <v>0</v>
      </c>
    </row>
    <row r="9" spans="2:6" x14ac:dyDescent="0.25">
      <c r="B9" s="34" t="s">
        <v>18</v>
      </c>
      <c r="C9" s="53">
        <v>75000</v>
      </c>
      <c r="D9" s="51">
        <f t="shared" si="1"/>
        <v>35000</v>
      </c>
      <c r="E9" s="49">
        <v>40000</v>
      </c>
      <c r="F9" s="38">
        <f t="shared" si="0"/>
        <v>0</v>
      </c>
    </row>
    <row r="10" spans="2:6" x14ac:dyDescent="0.25">
      <c r="B10" s="35" t="s">
        <v>23</v>
      </c>
      <c r="C10" s="53">
        <v>8775</v>
      </c>
      <c r="D10" s="51">
        <f t="shared" si="1"/>
        <v>3825</v>
      </c>
      <c r="E10" s="49">
        <v>4950</v>
      </c>
      <c r="F10" s="38">
        <f t="shared" si="0"/>
        <v>0</v>
      </c>
    </row>
    <row r="11" spans="2:6" x14ac:dyDescent="0.25">
      <c r="B11" s="35" t="s">
        <v>24</v>
      </c>
      <c r="C11" s="53">
        <v>23000</v>
      </c>
      <c r="D11" s="51">
        <f>IF(C11-E11&gt;0,C11-E11,0)</f>
        <v>0</v>
      </c>
      <c r="E11" s="49">
        <v>27000</v>
      </c>
      <c r="F11" s="38">
        <f t="shared" si="0"/>
        <v>4000</v>
      </c>
    </row>
    <row r="12" spans="2:6" x14ac:dyDescent="0.25">
      <c r="B12" s="35" t="s">
        <v>25</v>
      </c>
      <c r="C12" s="53">
        <v>54750</v>
      </c>
      <c r="D12" s="51">
        <f>IF(C12-E12&gt;0,C12-E12,0)</f>
        <v>35250</v>
      </c>
      <c r="E12" s="49">
        <v>19500</v>
      </c>
      <c r="F12" s="38">
        <f t="shared" si="0"/>
        <v>0</v>
      </c>
    </row>
    <row r="13" spans="2:6" x14ac:dyDescent="0.25">
      <c r="B13" s="34" t="s">
        <v>29</v>
      </c>
      <c r="C13" s="53">
        <v>10255</v>
      </c>
      <c r="D13" s="51">
        <f>IF(C13-E13&gt;0,C13-E13,0)</f>
        <v>5155</v>
      </c>
      <c r="E13" s="49">
        <v>5100</v>
      </c>
      <c r="F13" s="38">
        <f t="shared" si="0"/>
        <v>0</v>
      </c>
    </row>
    <row r="14" spans="2:6" x14ac:dyDescent="0.25">
      <c r="B14" s="35" t="s">
        <v>27</v>
      </c>
      <c r="C14" s="53">
        <v>25800</v>
      </c>
      <c r="D14" s="51">
        <f>IF(C14-E14&gt;0,C14-E14,0)</f>
        <v>5800</v>
      </c>
      <c r="E14" s="49">
        <v>20000</v>
      </c>
      <c r="F14" s="38">
        <f t="shared" si="0"/>
        <v>0</v>
      </c>
    </row>
    <row r="15" spans="2:6" x14ac:dyDescent="0.25">
      <c r="B15" s="35" t="s">
        <v>32</v>
      </c>
      <c r="C15" s="53">
        <v>173990</v>
      </c>
      <c r="D15" s="51">
        <f>IF(C15-E15&gt;0,C15-E15,0)</f>
        <v>48990</v>
      </c>
      <c r="E15" s="49">
        <v>125000</v>
      </c>
      <c r="F15" s="38">
        <f t="shared" si="0"/>
        <v>0</v>
      </c>
    </row>
    <row r="16" spans="2:6" x14ac:dyDescent="0.25">
      <c r="B16" s="36" t="s">
        <v>26</v>
      </c>
      <c r="C16" s="54">
        <v>137500</v>
      </c>
      <c r="D16" s="57">
        <f>IF(C16-E16&gt;0,C16-E16,0)</f>
        <v>0</v>
      </c>
      <c r="E16" s="50">
        <v>195666.66</v>
      </c>
      <c r="F16" s="39">
        <f t="shared" si="0"/>
        <v>58166.66</v>
      </c>
    </row>
    <row r="17" spans="2:10" x14ac:dyDescent="0.25">
      <c r="C17" s="2"/>
      <c r="D17" s="2"/>
      <c r="E17" s="2"/>
    </row>
    <row r="18" spans="2:10" x14ac:dyDescent="0.25">
      <c r="B18" s="61" t="s">
        <v>21</v>
      </c>
      <c r="C18" s="55">
        <f>SUM(C4:C16)</f>
        <v>952343</v>
      </c>
      <c r="D18" s="64">
        <f>SUM(D4:D16)</f>
        <v>252743</v>
      </c>
      <c r="E18" s="58">
        <f>SUM(E4:E16)</f>
        <v>761766.66</v>
      </c>
      <c r="F18" s="65">
        <f>SUM(F4:F16)</f>
        <v>62166.66</v>
      </c>
    </row>
    <row r="20" spans="2:10" x14ac:dyDescent="0.25">
      <c r="B20" s="42" t="s">
        <v>13</v>
      </c>
      <c r="C20" s="43"/>
      <c r="D20" s="43"/>
      <c r="E20" s="43"/>
      <c r="F20" s="44"/>
      <c r="J20" s="67"/>
    </row>
    <row r="21" spans="2:10" x14ac:dyDescent="0.25">
      <c r="B21" s="45" t="s">
        <v>12</v>
      </c>
      <c r="C21" s="66">
        <f>IF(D18-F18&lt;0,0,D18-F18)</f>
        <v>190576.34</v>
      </c>
      <c r="D21" s="46" t="str">
        <f>IF(C21&gt;0,CONCATENATE("More than ",B22),"")</f>
        <v>More than Rennasance</v>
      </c>
      <c r="E21" s="46"/>
      <c r="F21" s="47"/>
      <c r="J21" s="2"/>
    </row>
    <row r="22" spans="2:10" x14ac:dyDescent="0.25">
      <c r="B22" s="68" t="s">
        <v>34</v>
      </c>
      <c r="C22" s="50">
        <f>IF(F18-D18&lt;0,0,F18-D18)</f>
        <v>0</v>
      </c>
      <c r="D22" s="40" t="str">
        <f>IF(C22&gt;0,CONCATENATE("More than ",B21),"")</f>
        <v/>
      </c>
      <c r="E22" s="40"/>
      <c r="F22" s="41"/>
    </row>
    <row r="27" spans="2:10" x14ac:dyDescent="0.25">
      <c r="B27" s="42" t="s">
        <v>22</v>
      </c>
      <c r="C27" s="43"/>
      <c r="D27" s="43"/>
      <c r="E27" s="43"/>
      <c r="F27" s="44"/>
    </row>
    <row r="28" spans="2:10" x14ac:dyDescent="0.25">
      <c r="B28" s="61" t="s">
        <v>20</v>
      </c>
      <c r="C28" s="60" t="s">
        <v>12</v>
      </c>
      <c r="D28" s="62" t="s">
        <v>13</v>
      </c>
      <c r="E28" s="59" t="s">
        <v>34</v>
      </c>
      <c r="F28" s="63" t="s">
        <v>13</v>
      </c>
    </row>
    <row r="29" spans="2:10" x14ac:dyDescent="0.25">
      <c r="B29" s="33" t="s">
        <v>11</v>
      </c>
      <c r="C29" s="52">
        <v>40500</v>
      </c>
      <c r="D29" s="56">
        <f>IF(C29-E29&gt;0,C29-E29,0)</f>
        <v>28600</v>
      </c>
      <c r="E29" s="48">
        <f>7700+4200</f>
        <v>11900</v>
      </c>
      <c r="F29" s="37">
        <f>IF(C29-E29&lt;0,E29-C29,0)</f>
        <v>0</v>
      </c>
    </row>
    <row r="30" spans="2:10" x14ac:dyDescent="0.25">
      <c r="B30" s="34" t="s">
        <v>17</v>
      </c>
      <c r="C30" s="53">
        <v>161354</v>
      </c>
      <c r="D30" s="51">
        <f>IF(C30-E30&gt;0,C30-E30,0)</f>
        <v>46354</v>
      </c>
      <c r="E30" s="49">
        <f>65000+50000</f>
        <v>115000</v>
      </c>
      <c r="F30" s="38">
        <f>IF(C30-E30&lt;0,E30-C30,0)</f>
        <v>0</v>
      </c>
    </row>
    <row r="31" spans="2:10" x14ac:dyDescent="0.25">
      <c r="B31" s="34" t="s">
        <v>15</v>
      </c>
      <c r="C31" s="53">
        <v>75000</v>
      </c>
      <c r="D31" s="51">
        <f>IF(C31-E31&gt;0,C31-E31,0)</f>
        <v>0</v>
      </c>
      <c r="E31" s="49">
        <v>80000</v>
      </c>
      <c r="F31" s="38">
        <f>IF(C31-E31&lt;0,E31-C31,0)</f>
        <v>5000</v>
      </c>
    </row>
    <row r="32" spans="2:10" x14ac:dyDescent="0.25">
      <c r="B32" s="34" t="s">
        <v>14</v>
      </c>
      <c r="C32" s="53">
        <v>120000</v>
      </c>
      <c r="D32" s="51">
        <f>IF(C32-E32&gt;0,C32-E32,0)</f>
        <v>40000</v>
      </c>
      <c r="E32" s="49">
        <v>80000</v>
      </c>
      <c r="F32" s="38">
        <f>IF(C32-E32&lt;0,E32-C32,0)</f>
        <v>0</v>
      </c>
    </row>
    <row r="33" spans="2:6" x14ac:dyDescent="0.25">
      <c r="B33" s="34" t="s">
        <v>28</v>
      </c>
      <c r="C33" s="53">
        <v>27855</v>
      </c>
      <c r="D33" s="51">
        <f>IF(C33-E33&gt;0,C33-E33,0)</f>
        <v>0</v>
      </c>
      <c r="E33" s="49">
        <f>15000+35000</f>
        <v>50000</v>
      </c>
      <c r="F33" s="38">
        <f>IF(C33-E33&lt;0,E33-C33,0)</f>
        <v>22145</v>
      </c>
    </row>
    <row r="34" spans="2:6" x14ac:dyDescent="0.25">
      <c r="B34" s="34" t="s">
        <v>29</v>
      </c>
      <c r="C34" s="53">
        <v>112805</v>
      </c>
      <c r="D34" s="51">
        <f>IF(C34-E34&gt;0,C34-E34,0)</f>
        <v>75005</v>
      </c>
      <c r="E34" s="49">
        <f>26550+11250</f>
        <v>37800</v>
      </c>
      <c r="F34" s="38">
        <f>IF(C34-E34&lt;0,E34-C34,0)</f>
        <v>0</v>
      </c>
    </row>
    <row r="35" spans="2:6" x14ac:dyDescent="0.25">
      <c r="B35" s="34" t="s">
        <v>30</v>
      </c>
      <c r="C35" s="53">
        <v>37700</v>
      </c>
      <c r="D35" s="51">
        <f>IF(C35-E35&gt;0,C35-E35,0)</f>
        <v>17505</v>
      </c>
      <c r="E35" s="49">
        <v>20195</v>
      </c>
      <c r="F35" s="38">
        <f>IF(C35-E35&lt;0,E35-C35,0)</f>
        <v>0</v>
      </c>
    </row>
    <row r="36" spans="2:6" x14ac:dyDescent="0.25">
      <c r="B36" s="34" t="s">
        <v>31</v>
      </c>
      <c r="C36" s="53">
        <v>92555</v>
      </c>
      <c r="D36" s="51">
        <f>IF(C36-E36&gt;0,C36-E36,0)</f>
        <v>0</v>
      </c>
      <c r="E36" s="49">
        <f>75000+25000+35000</f>
        <v>135000</v>
      </c>
      <c r="F36" s="38">
        <f>IF(C36-E36&lt;0,E36-C36,0)</f>
        <v>42445</v>
      </c>
    </row>
    <row r="37" spans="2:6" x14ac:dyDescent="0.25">
      <c r="B37" s="36" t="s">
        <v>26</v>
      </c>
      <c r="C37" s="54">
        <v>137500</v>
      </c>
      <c r="D37" s="57">
        <f>IF(C37-E37&gt;0,C37-E37,0)</f>
        <v>0</v>
      </c>
      <c r="E37" s="50">
        <v>195666.66</v>
      </c>
      <c r="F37" s="39">
        <f>IF(C37-E37&lt;0,E37-C37,0)</f>
        <v>58166.66</v>
      </c>
    </row>
    <row r="38" spans="2:6" x14ac:dyDescent="0.25">
      <c r="C38" s="2"/>
      <c r="D38" s="2"/>
      <c r="E38" s="2"/>
    </row>
    <row r="39" spans="2:6" x14ac:dyDescent="0.25">
      <c r="B39" s="61" t="s">
        <v>21</v>
      </c>
      <c r="C39" s="55">
        <f>SUM(C29:C37)</f>
        <v>805269</v>
      </c>
      <c r="D39" s="64">
        <f>SUM(D29:D37)</f>
        <v>207464</v>
      </c>
      <c r="E39" s="58">
        <f>SUM(E29:E37)</f>
        <v>725561.66</v>
      </c>
      <c r="F39" s="65">
        <f>SUM(F29:F37)</f>
        <v>127756.66</v>
      </c>
    </row>
    <row r="41" spans="2:6" x14ac:dyDescent="0.25">
      <c r="B41" s="42" t="s">
        <v>13</v>
      </c>
      <c r="C41" s="43"/>
      <c r="D41" s="43"/>
      <c r="E41" s="43"/>
      <c r="F41" s="44"/>
    </row>
    <row r="42" spans="2:6" x14ac:dyDescent="0.25">
      <c r="B42" s="45" t="s">
        <v>12</v>
      </c>
      <c r="C42" s="66">
        <f>IF(D39-F39&lt;0,0,D39-F39)</f>
        <v>79707.34</v>
      </c>
      <c r="D42" s="46" t="str">
        <f>IF(C42&gt;0,CONCATENATE("More than ",B43),"")</f>
        <v>More than Rennasance</v>
      </c>
      <c r="E42" s="46"/>
      <c r="F42" s="47"/>
    </row>
    <row r="43" spans="2:6" x14ac:dyDescent="0.25">
      <c r="B43" s="68" t="s">
        <v>34</v>
      </c>
      <c r="C43" s="50">
        <f>IF(F39-D39&lt;0,0,F39-D39)</f>
        <v>0</v>
      </c>
      <c r="D43" s="40" t="str">
        <f>IF(C43&gt;0,CONCATENATE("More than ",B42),"")</f>
        <v/>
      </c>
      <c r="E43" s="40"/>
      <c r="F43" s="41"/>
    </row>
    <row r="48" spans="2:6" x14ac:dyDescent="0.25">
      <c r="B48" s="42" t="s">
        <v>2</v>
      </c>
      <c r="C48" s="43"/>
      <c r="D48" s="43"/>
      <c r="E48" s="43"/>
      <c r="F48" s="44"/>
    </row>
    <row r="49" spans="2:6" x14ac:dyDescent="0.25">
      <c r="B49" s="61" t="s">
        <v>20</v>
      </c>
      <c r="C49" s="60" t="s">
        <v>12</v>
      </c>
      <c r="D49" s="62" t="s">
        <v>13</v>
      </c>
      <c r="E49" s="59" t="s">
        <v>34</v>
      </c>
      <c r="F49" s="63" t="s">
        <v>13</v>
      </c>
    </row>
    <row r="50" spans="2:6" x14ac:dyDescent="0.25">
      <c r="B50" s="33" t="s">
        <v>11</v>
      </c>
      <c r="C50" s="52">
        <v>43100</v>
      </c>
      <c r="D50" s="56">
        <f>IF(C50-E50&gt;0,C50-E50,0)</f>
        <v>29500</v>
      </c>
      <c r="E50" s="48">
        <f>8800+4800</f>
        <v>13600</v>
      </c>
      <c r="F50" s="37">
        <f>IF(C50-E50&lt;0,E50-C50,0)</f>
        <v>0</v>
      </c>
    </row>
    <row r="51" spans="2:6" x14ac:dyDescent="0.25">
      <c r="B51" s="34" t="s">
        <v>17</v>
      </c>
      <c r="C51" s="53">
        <v>214384</v>
      </c>
      <c r="D51" s="51">
        <f>IF(C51-E51&gt;0,C51-E51,0)</f>
        <v>89384</v>
      </c>
      <c r="E51" s="49">
        <f>70000+55000</f>
        <v>125000</v>
      </c>
      <c r="F51" s="38">
        <f>IF(C51-E51&lt;0,E51-C51,0)</f>
        <v>0</v>
      </c>
    </row>
    <row r="52" spans="2:6" x14ac:dyDescent="0.25">
      <c r="B52" s="34" t="s">
        <v>15</v>
      </c>
      <c r="C52" s="53">
        <v>75000</v>
      </c>
      <c r="D52" s="51">
        <f>IF(C52-E52&gt;0,C52-E52,0)</f>
        <v>10000</v>
      </c>
      <c r="E52" s="49">
        <v>65000</v>
      </c>
      <c r="F52" s="38">
        <f>IF(C52-E52&lt;0,E52-C52,0)</f>
        <v>0</v>
      </c>
    </row>
    <row r="53" spans="2:6" x14ac:dyDescent="0.25">
      <c r="B53" s="34" t="s">
        <v>14</v>
      </c>
      <c r="C53" s="53">
        <v>120000</v>
      </c>
      <c r="D53" s="51">
        <f>IF(C53-E53&gt;0,C53-E53,0)</f>
        <v>0</v>
      </c>
      <c r="E53" s="49">
        <v>172865</v>
      </c>
      <c r="F53" s="38">
        <f>IF(C53-E53&lt;0,E53-C53,0)</f>
        <v>52865</v>
      </c>
    </row>
    <row r="54" spans="2:6" x14ac:dyDescent="0.25">
      <c r="B54" s="34" t="s">
        <v>28</v>
      </c>
      <c r="C54" s="53">
        <v>90855</v>
      </c>
      <c r="D54" s="51">
        <f>IF(C54-E54&gt;0,C54-E54,0)</f>
        <v>0</v>
      </c>
      <c r="E54" s="49">
        <f>83000+15000</f>
        <v>98000</v>
      </c>
      <c r="F54" s="38">
        <f>IF(C54-E54&lt;0,E54-C54,0)</f>
        <v>7145</v>
      </c>
    </row>
    <row r="55" spans="2:6" x14ac:dyDescent="0.25">
      <c r="B55" s="34" t="s">
        <v>29</v>
      </c>
      <c r="C55" s="53">
        <v>65963</v>
      </c>
      <c r="D55" s="51">
        <f>IF(C55-E55&gt;0,C55-E55,0)</f>
        <v>28163</v>
      </c>
      <c r="E55" s="49">
        <f>26550+11250</f>
        <v>37800</v>
      </c>
      <c r="F55" s="38">
        <f>IF(C55-E55&lt;0,E55-C55,0)</f>
        <v>0</v>
      </c>
    </row>
    <row r="56" spans="2:6" x14ac:dyDescent="0.25">
      <c r="B56" s="35" t="s">
        <v>23</v>
      </c>
      <c r="C56" s="53">
        <v>23850</v>
      </c>
      <c r="D56" s="51">
        <f>IF(C56-E56&gt;0,C56-E56,0)</f>
        <v>13950</v>
      </c>
      <c r="E56" s="49">
        <v>9900</v>
      </c>
      <c r="F56" s="38">
        <f>IF(C56-E56&lt;0,E56-C56,0)</f>
        <v>0</v>
      </c>
    </row>
    <row r="57" spans="2:6" x14ac:dyDescent="0.25">
      <c r="B57" s="34" t="s">
        <v>31</v>
      </c>
      <c r="C57" s="53">
        <v>174700</v>
      </c>
      <c r="D57" s="51">
        <f>IF(C57-E57&gt;0,C57-E57,0)</f>
        <v>39700</v>
      </c>
      <c r="E57" s="49">
        <f>75000+25000+35000</f>
        <v>135000</v>
      </c>
      <c r="F57" s="38">
        <f>IF(C57-E57&lt;0,E57-C57,0)</f>
        <v>0</v>
      </c>
    </row>
    <row r="58" spans="2:6" x14ac:dyDescent="0.25">
      <c r="B58" s="34" t="s">
        <v>33</v>
      </c>
      <c r="C58" s="53">
        <v>98590</v>
      </c>
      <c r="D58" s="51">
        <f>IF(C58-E58&gt;0,C58-E58,0)</f>
        <v>53590</v>
      </c>
      <c r="E58" s="49">
        <v>45000</v>
      </c>
      <c r="F58" s="38">
        <f>IF(C58-E58&lt;0,E58-C58,0)</f>
        <v>0</v>
      </c>
    </row>
    <row r="59" spans="2:6" x14ac:dyDescent="0.25">
      <c r="B59" s="36" t="s">
        <v>26</v>
      </c>
      <c r="C59" s="54">
        <v>137500</v>
      </c>
      <c r="D59" s="57">
        <f>IF(C59-E59&gt;0,C59-E59,0)</f>
        <v>0</v>
      </c>
      <c r="E59" s="50">
        <v>195666.66</v>
      </c>
      <c r="F59" s="39">
        <f>IF(C59-E59&lt;0,E59-C59,0)</f>
        <v>58166.66</v>
      </c>
    </row>
    <row r="60" spans="2:6" x14ac:dyDescent="0.25">
      <c r="C60" s="2"/>
      <c r="D60" s="2"/>
      <c r="E60" s="2"/>
    </row>
    <row r="61" spans="2:6" x14ac:dyDescent="0.25">
      <c r="B61" s="61" t="s">
        <v>21</v>
      </c>
      <c r="C61" s="55">
        <f>SUM(C50:C59)</f>
        <v>1043942</v>
      </c>
      <c r="D61" s="64">
        <f>SUM(D50:D59)</f>
        <v>264287</v>
      </c>
      <c r="E61" s="58">
        <f>SUM(E50:E59)</f>
        <v>897831.66</v>
      </c>
      <c r="F61" s="65">
        <f>SUM(F50:F59)</f>
        <v>118176.66</v>
      </c>
    </row>
    <row r="63" spans="2:6" x14ac:dyDescent="0.25">
      <c r="B63" s="42" t="s">
        <v>13</v>
      </c>
      <c r="C63" s="43"/>
      <c r="D63" s="43"/>
      <c r="E63" s="43"/>
      <c r="F63" s="44"/>
    </row>
    <row r="64" spans="2:6" x14ac:dyDescent="0.25">
      <c r="B64" s="45" t="s">
        <v>12</v>
      </c>
      <c r="C64" s="66">
        <f>IF(D61-F61&lt;0,0,D61-F61)</f>
        <v>146110.34</v>
      </c>
      <c r="D64" s="46" t="str">
        <f>IF(C64&gt;0,CONCATENATE("More than ",B65),"")</f>
        <v>More than Rennasance</v>
      </c>
      <c r="E64" s="46"/>
      <c r="F64" s="47"/>
    </row>
    <row r="65" spans="2:6" x14ac:dyDescent="0.25">
      <c r="B65" s="68" t="s">
        <v>34</v>
      </c>
      <c r="C65" s="50">
        <f>IF(F61-D61&lt;0,0,F61-D61)</f>
        <v>0</v>
      </c>
      <c r="D65" s="40" t="str">
        <f>IF(C65&gt;0,CONCATENATE("More than ",B64),"")</f>
        <v/>
      </c>
      <c r="E65" s="40"/>
      <c r="F65" s="41"/>
    </row>
  </sheetData>
  <mergeCells count="12">
    <mergeCell ref="D65:F65"/>
    <mergeCell ref="B41:F41"/>
    <mergeCell ref="D42:F42"/>
    <mergeCell ref="D43:F43"/>
    <mergeCell ref="B48:F48"/>
    <mergeCell ref="B63:F63"/>
    <mergeCell ref="D64:F64"/>
    <mergeCell ref="B2:F2"/>
    <mergeCell ref="D21:F21"/>
    <mergeCell ref="D22:F22"/>
    <mergeCell ref="B20:F20"/>
    <mergeCell ref="B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Differences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2025-01-30T12:00:20Z</dcterms:created>
  <dcterms:modified xsi:type="dcterms:W3CDTF">2025-02-03T14:56:36Z</dcterms:modified>
</cp:coreProperties>
</file>