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   Directors\1.   Admin\- QUOTES\2023\- G Squared\Spekboom Development_Humansdorp\"/>
    </mc:Choice>
  </mc:AlternateContent>
  <xr:revisionPtr revIDLastSave="0" documentId="13_ncr:1_{F7DEBA18-419B-4E97-9F1D-000763D505F6}" xr6:coauthVersionLast="47" xr6:coauthVersionMax="47" xr10:uidLastSave="{00000000-0000-0000-0000-000000000000}"/>
  <bookViews>
    <workbookView xWindow="360" yWindow="480" windowWidth="25905" windowHeight="14670" xr2:uid="{A6C45247-5310-4588-876B-0369C11A1526}"/>
  </bookViews>
  <sheets>
    <sheet name="QS_BH Spli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5" i="2" l="1"/>
  <c r="D8" i="2" l="1"/>
  <c r="D7" i="2"/>
  <c r="D17" i="2" l="1"/>
  <c r="D12" i="2"/>
  <c r="D13" i="2"/>
  <c r="D18" i="2"/>
  <c r="D14" i="2" l="1"/>
  <c r="D22" i="2" s="1"/>
  <c r="L2" i="2"/>
  <c r="L5" i="2"/>
  <c r="D19" i="2"/>
  <c r="L6" i="2" l="1"/>
  <c r="L4" i="2"/>
  <c r="J5" i="2"/>
  <c r="K5" i="2" s="1"/>
  <c r="J6" i="2"/>
  <c r="J4" i="2"/>
  <c r="D23" i="2"/>
  <c r="D25" i="2" s="1"/>
  <c r="I25" i="2" s="1"/>
  <c r="K4" i="2" l="1"/>
  <c r="K6" i="2"/>
  <c r="I26" i="2"/>
  <c r="L8" i="2"/>
  <c r="C22" i="2"/>
  <c r="C14" i="2" s="1"/>
  <c r="C23" i="2"/>
  <c r="C19" i="2" s="1"/>
  <c r="J14" i="2" l="1"/>
  <c r="J19" i="2"/>
  <c r="J26" i="2" l="1"/>
</calcChain>
</file>

<file path=xl/sharedStrings.xml><?xml version="1.0" encoding="utf-8"?>
<sst xmlns="http://schemas.openxmlformats.org/spreadsheetml/2006/main" count="35" uniqueCount="28">
  <si>
    <t>Description</t>
  </si>
  <si>
    <t>Total</t>
  </si>
  <si>
    <t>Total Architectural Fees:</t>
  </si>
  <si>
    <t>G Squared</t>
  </si>
  <si>
    <t>Percentage</t>
  </si>
  <si>
    <t>Design</t>
  </si>
  <si>
    <t>Municipal</t>
  </si>
  <si>
    <t>Total Fees:</t>
  </si>
  <si>
    <t>Excl. VAT</t>
  </si>
  <si>
    <t>Blackhound Fees</t>
  </si>
  <si>
    <t>Design (Changes 3D's)</t>
  </si>
  <si>
    <t>Municipal (SDP)</t>
  </si>
  <si>
    <t>( Excl. VAT)</t>
  </si>
  <si>
    <t>Total Scope</t>
  </si>
  <si>
    <t>Original</t>
  </si>
  <si>
    <t>Additional SDP</t>
  </si>
  <si>
    <t>DESIGN</t>
  </si>
  <si>
    <t>MUNICIPAL</t>
  </si>
  <si>
    <t>Extra 23 Units + Updates</t>
  </si>
  <si>
    <t>Payment 1 - Month 1</t>
  </si>
  <si>
    <t>Payment 2 - Month 2</t>
  </si>
  <si>
    <t>Payment 3 - Month 3</t>
  </si>
  <si>
    <t>BH</t>
  </si>
  <si>
    <t>GS</t>
  </si>
  <si>
    <t xml:space="preserve">Total </t>
  </si>
  <si>
    <t>Payment plan (Design + SDP's)</t>
  </si>
  <si>
    <t>BALANCE OF ARCHITECTURAL FEES</t>
  </si>
  <si>
    <t>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</si>
</sst>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entury Gothic"/>
      <family val="2"/>
    </font>
    <font>
      <b/>
      <sz val="14"/>
      <color rgb="FF000000"/>
      <name val="Century Gothic"/>
      <family val="2"/>
    </font>
    <font>
      <sz val="12"/>
      <color rgb="FF000000"/>
      <name val="Century Gothic"/>
      <family val="2"/>
    </font>
    <font>
      <b/>
      <sz val="15"/>
      <color rgb="FF000000"/>
      <name val="Calibri"/>
      <family val="2"/>
      <scheme val="minor"/>
    </font>
    <font>
      <b/>
      <sz val="12"/>
      <color rgb="FF000000"/>
      <name val="Century Gothic"/>
    </font>
    <font>
      <sz val="11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616D3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103">
    <xf numFmtId="0" fontId="0" fillId="0" borderId="0" xfId="0"/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/>
    <xf numFmtId="0" fontId="2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0" fillId="2" borderId="8" xfId="0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6" borderId="2" xfId="0" applyFill="1" applyBorder="1"/>
    <xf numFmtId="0" fontId="0" fillId="5" borderId="2" xfId="0" applyFill="1" applyBorder="1"/>
    <xf numFmtId="0" fontId="3" fillId="5" borderId="1" xfId="0" applyFont="1" applyFill="1" applyBorder="1" applyAlignment="1">
      <alignment horizontal="left"/>
    </xf>
    <xf numFmtId="0" fontId="0" fillId="2" borderId="2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9" fontId="1" fillId="2" borderId="15" xfId="1" applyFill="1" applyBorder="1" applyAlignment="1" applyProtection="1">
      <alignment horizontal="center"/>
      <protection locked="0"/>
    </xf>
    <xf numFmtId="9" fontId="1" fillId="2" borderId="16" xfId="1" applyFill="1" applyBorder="1" applyAlignment="1" applyProtection="1">
      <alignment horizontal="center"/>
      <protection locked="0"/>
    </xf>
    <xf numFmtId="9" fontId="1" fillId="5" borderId="15" xfId="1" applyFill="1" applyBorder="1" applyAlignment="1" applyProtection="1">
      <alignment horizontal="center"/>
      <protection locked="0"/>
    </xf>
    <xf numFmtId="9" fontId="1" fillId="5" borderId="16" xfId="1" applyFill="1" applyBorder="1" applyAlignment="1" applyProtection="1">
      <alignment horizontal="center"/>
      <protection locked="0"/>
    </xf>
    <xf numFmtId="2" fontId="0" fillId="0" borderId="0" xfId="0" applyNumberFormat="1"/>
    <xf numFmtId="44" fontId="0" fillId="0" borderId="0" xfId="0" applyNumberFormat="1"/>
    <xf numFmtId="0" fontId="0" fillId="4" borderId="0" xfId="0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5" fillId="4" borderId="11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10" fontId="6" fillId="6" borderId="14" xfId="0" applyNumberFormat="1" applyFont="1" applyFill="1" applyBorder="1" applyAlignment="1">
      <alignment horizontal="center" vertical="center"/>
    </xf>
    <xf numFmtId="10" fontId="6" fillId="5" borderId="14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9" fontId="2" fillId="4" borderId="5" xfId="1" applyFont="1" applyFill="1" applyBorder="1" applyAlignment="1">
      <alignment horizontal="center" vertical="center"/>
    </xf>
    <xf numFmtId="9" fontId="2" fillId="4" borderId="8" xfId="1" applyFont="1" applyFill="1" applyBorder="1" applyAlignment="1">
      <alignment horizontal="center" vertical="center"/>
    </xf>
    <xf numFmtId="44" fontId="6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/>
    <xf numFmtId="44" fontId="0" fillId="0" borderId="11" xfId="0" applyNumberFormat="1" applyBorder="1" applyAlignment="1">
      <alignment vertical="center"/>
    </xf>
    <xf numFmtId="44" fontId="1" fillId="7" borderId="5" xfId="2" applyNumberFormat="1" applyBorder="1" applyAlignment="1">
      <alignment vertical="center"/>
    </xf>
    <xf numFmtId="44" fontId="1" fillId="8" borderId="5" xfId="3" applyNumberFormat="1" applyBorder="1" applyAlignment="1">
      <alignment vertical="center"/>
    </xf>
    <xf numFmtId="44" fontId="0" fillId="0" borderId="12" xfId="0" applyNumberFormat="1" applyBorder="1" applyAlignment="1">
      <alignment vertical="center"/>
    </xf>
    <xf numFmtId="44" fontId="1" fillId="7" borderId="0" xfId="2" applyNumberFormat="1" applyBorder="1" applyAlignment="1">
      <alignment vertical="center"/>
    </xf>
    <xf numFmtId="44" fontId="1" fillId="8" borderId="0" xfId="3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1" fillId="7" borderId="8" xfId="2" applyNumberFormat="1" applyBorder="1" applyAlignment="1">
      <alignment vertical="center"/>
    </xf>
    <xf numFmtId="44" fontId="1" fillId="8" borderId="8" xfId="3" applyNumberFormat="1" applyBorder="1" applyAlignment="1">
      <alignment vertical="center"/>
    </xf>
    <xf numFmtId="44" fontId="6" fillId="2" borderId="1" xfId="0" applyNumberFormat="1" applyFont="1" applyFill="1" applyBorder="1" applyAlignment="1">
      <alignment horizontal="center" vertical="center"/>
    </xf>
    <xf numFmtId="10" fontId="6" fillId="5" borderId="10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4" fontId="0" fillId="5" borderId="0" xfId="0" applyNumberForma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4" fontId="0" fillId="2" borderId="12" xfId="0" applyNumberFormat="1" applyFill="1" applyBorder="1" applyAlignment="1">
      <alignment horizontal="center"/>
    </xf>
    <xf numFmtId="9" fontId="0" fillId="0" borderId="0" xfId="0" applyNumberFormat="1"/>
    <xf numFmtId="44" fontId="9" fillId="0" borderId="17" xfId="0" applyNumberFormat="1" applyFont="1" applyBorder="1"/>
    <xf numFmtId="44" fontId="6" fillId="5" borderId="1" xfId="0" applyNumberFormat="1" applyFont="1" applyFill="1" applyBorder="1" applyAlignment="1">
      <alignment horizontal="center" vertical="center"/>
    </xf>
    <xf numFmtId="44" fontId="6" fillId="5" borderId="3" xfId="0" applyNumberFormat="1" applyFont="1" applyFill="1" applyBorder="1" applyAlignment="1">
      <alignment horizontal="center" vertical="center"/>
    </xf>
    <xf numFmtId="44" fontId="6" fillId="6" borderId="1" xfId="0" applyNumberFormat="1" applyFont="1" applyFill="1" applyBorder="1" applyAlignment="1">
      <alignment horizontal="center" vertical="center"/>
    </xf>
    <xf numFmtId="44" fontId="6" fillId="6" borderId="3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4" fontId="0" fillId="5" borderId="7" xfId="0" applyNumberFormat="1" applyFill="1" applyBorder="1" applyAlignment="1">
      <alignment horizontal="center" vertical="center"/>
    </xf>
    <xf numFmtId="44" fontId="0" fillId="5" borderId="9" xfId="0" applyNumberFormat="1" applyFill="1" applyBorder="1" applyAlignment="1">
      <alignment horizontal="center" vertical="center"/>
    </xf>
    <xf numFmtId="44" fontId="0" fillId="2" borderId="15" xfId="0" applyNumberFormat="1" applyFill="1" applyBorder="1" applyAlignment="1">
      <alignment horizontal="center" vertical="center"/>
    </xf>
    <xf numFmtId="44" fontId="0" fillId="2" borderId="6" xfId="0" applyNumberFormat="1" applyFill="1" applyBorder="1" applyAlignment="1">
      <alignment horizontal="center" vertical="center"/>
    </xf>
    <xf numFmtId="44" fontId="0" fillId="2" borderId="16" xfId="0" applyNumberFormat="1" applyFill="1" applyBorder="1" applyAlignment="1">
      <alignment horizontal="center" vertical="center"/>
    </xf>
    <xf numFmtId="44" fontId="0" fillId="2" borderId="9" xfId="0" applyNumberFormat="1" applyFill="1" applyBorder="1" applyAlignment="1">
      <alignment horizontal="center" vertical="center"/>
    </xf>
    <xf numFmtId="44" fontId="6" fillId="2" borderId="1" xfId="0" applyNumberFormat="1" applyFont="1" applyFill="1" applyBorder="1" applyAlignment="1">
      <alignment horizontal="center" vertical="center"/>
    </xf>
    <xf numFmtId="44" fontId="6" fillId="2" borderId="3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44" fontId="0" fillId="5" borderId="11" xfId="0" applyNumberFormat="1" applyFill="1" applyBorder="1" applyAlignment="1">
      <alignment horizontal="center" vertical="center"/>
    </xf>
    <xf numFmtId="44" fontId="0" fillId="5" borderId="6" xfId="0" applyNumberFormat="1" applyFill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12" xfId="0" applyNumberFormat="1" applyBorder="1" applyAlignment="1">
      <alignment horizontal="center" vertical="center"/>
    </xf>
    <xf numFmtId="44" fontId="0" fillId="0" borderId="13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  <xf numFmtId="0" fontId="0" fillId="0" borderId="0" xfId="0"/>
    <xf numFmtId="44" fontId="6" fillId="4" borderId="8" xfId="0" applyNumberFormat="1" applyFont="1" applyFill="1" applyBorder="1" applyAlignment="1">
      <alignment horizontal="center" vertical="center"/>
    </xf>
    <xf numFmtId="44" fontId="6" fillId="4" borderId="9" xfId="0" applyNumberFormat="1" applyFont="1" applyFill="1" applyBorder="1" applyAlignment="1">
      <alignment horizontal="center" vertical="center"/>
    </xf>
    <xf numFmtId="44" fontId="6" fillId="4" borderId="1" xfId="0" applyNumberFormat="1" applyFont="1" applyFill="1" applyBorder="1" applyAlignment="1">
      <alignment horizontal="center" vertical="center"/>
    </xf>
    <xf numFmtId="44" fontId="6" fillId="4" borderId="3" xfId="0" applyNumberFormat="1" applyFont="1" applyFill="1" applyBorder="1" applyAlignment="1">
      <alignment horizontal="center" vertical="center"/>
    </xf>
    <xf numFmtId="44" fontId="6" fillId="4" borderId="5" xfId="0" applyNumberFormat="1" applyFont="1" applyFill="1" applyBorder="1" applyAlignment="1">
      <alignment horizontal="center" vertical="center"/>
    </xf>
    <xf numFmtId="44" fontId="6" fillId="4" borderId="6" xfId="0" applyNumberFormat="1" applyFont="1" applyFill="1" applyBorder="1" applyAlignment="1">
      <alignment horizontal="center" vertical="center"/>
    </xf>
    <xf numFmtId="44" fontId="6" fillId="4" borderId="0" xfId="0" applyNumberFormat="1" applyFont="1" applyFill="1" applyAlignment="1">
      <alignment horizontal="center" vertical="center"/>
    </xf>
    <xf numFmtId="44" fontId="6" fillId="4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4">
    <cellStyle name="20% - Accent1" xfId="2" builtinId="30"/>
    <cellStyle name="20% - Accent6" xfId="3" builtinId="50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A142-C35C-48BA-930B-FF214A5E0F9A}">
  <dimension ref="A1:M29"/>
  <sheetViews>
    <sheetView tabSelected="1" topLeftCell="A3" workbookViewId="0">
      <selection activeCell="I25" sqref="I25"/>
    </sheetView>
  </sheetViews>
  <sheetFormatPr defaultRowHeight="15" x14ac:dyDescent="0.25"/>
  <cols>
    <col min="1" max="1" width="48.7109375" bestFit="1" customWidth="1"/>
    <col min="2" max="2" width="23" bestFit="1" customWidth="1"/>
    <col min="3" max="3" width="28.5703125" bestFit="1" customWidth="1"/>
    <col min="4" max="4" width="17.85546875" customWidth="1"/>
    <col min="5" max="5" width="11.7109375" customWidth="1"/>
    <col min="6" max="6" width="19" hidden="1" customWidth="1"/>
    <col min="7" max="7" width="3.42578125" customWidth="1"/>
    <col min="8" max="8" width="3.5703125" customWidth="1"/>
    <col min="9" max="9" width="38.7109375" bestFit="1" customWidth="1"/>
    <col min="10" max="10" width="14.42578125" bestFit="1" customWidth="1"/>
    <col min="11" max="11" width="12.5703125" bestFit="1" customWidth="1"/>
    <col min="12" max="12" width="14.140625" bestFit="1" customWidth="1"/>
  </cols>
  <sheetData>
    <row r="1" spans="1:13" ht="15.75" thickBot="1" x14ac:dyDescent="0.3"/>
    <row r="2" spans="1:13" ht="20.25" thickBot="1" x14ac:dyDescent="0.3">
      <c r="A2" s="35" t="s">
        <v>14</v>
      </c>
      <c r="B2" s="36"/>
      <c r="C2" s="37"/>
      <c r="D2" s="98">
        <f>866800</f>
        <v>866800</v>
      </c>
      <c r="E2" s="99"/>
      <c r="I2" s="2" t="s">
        <v>25</v>
      </c>
      <c r="J2" s="4"/>
      <c r="K2" s="49"/>
      <c r="L2" s="71">
        <f>D12+D17+D18</f>
        <v>953462.5</v>
      </c>
      <c r="M2" s="72"/>
    </row>
    <row r="3" spans="1:13" ht="20.25" thickBot="1" x14ac:dyDescent="0.3">
      <c r="A3" s="38" t="s">
        <v>15</v>
      </c>
      <c r="B3" s="33"/>
      <c r="C3" s="34"/>
      <c r="D3" s="100">
        <f>132000</f>
        <v>132000</v>
      </c>
      <c r="E3" s="101"/>
      <c r="I3" s="2" t="s">
        <v>0</v>
      </c>
      <c r="J3" s="16" t="s">
        <v>22</v>
      </c>
      <c r="K3" s="10" t="s">
        <v>23</v>
      </c>
      <c r="L3" s="2" t="s">
        <v>24</v>
      </c>
      <c r="M3" s="48"/>
    </row>
    <row r="4" spans="1:13" ht="20.25" thickBot="1" x14ac:dyDescent="0.3">
      <c r="A4" s="39" t="s">
        <v>18</v>
      </c>
      <c r="B4" s="40"/>
      <c r="C4" s="41"/>
      <c r="D4" s="94">
        <v>149950</v>
      </c>
      <c r="E4" s="95"/>
      <c r="I4" s="50" t="s">
        <v>19</v>
      </c>
      <c r="J4" s="51">
        <f>$D$19/3</f>
        <v>115640.83333333333</v>
      </c>
      <c r="K4" s="52">
        <f>L4-J4</f>
        <v>202180</v>
      </c>
      <c r="L4" s="87">
        <f>$L$2/3</f>
        <v>317820.83333333331</v>
      </c>
      <c r="M4" s="88"/>
    </row>
    <row r="5" spans="1:13" ht="20.25" thickBot="1" x14ac:dyDescent="0.3">
      <c r="A5" s="2" t="s">
        <v>13</v>
      </c>
      <c r="B5" s="3"/>
      <c r="C5" s="5" t="s">
        <v>12</v>
      </c>
      <c r="D5" s="96">
        <f>SUM(D2:E4)</f>
        <v>1148750</v>
      </c>
      <c r="E5" s="97"/>
      <c r="I5" s="53" t="s">
        <v>20</v>
      </c>
      <c r="J5" s="54">
        <f t="shared" ref="J5:J6" si="0">$D$19/3</f>
        <v>115640.83333333333</v>
      </c>
      <c r="K5" s="55">
        <f t="shared" ref="K5:K6" si="1">L5-J5</f>
        <v>202180</v>
      </c>
      <c r="L5" s="89">
        <f t="shared" ref="L5:L6" si="2">$L$2/3</f>
        <v>317820.83333333331</v>
      </c>
      <c r="M5" s="90"/>
    </row>
    <row r="6" spans="1:13" ht="15.75" thickBot="1" x14ac:dyDescent="0.3">
      <c r="I6" s="56" t="s">
        <v>21</v>
      </c>
      <c r="J6" s="57">
        <f t="shared" si="0"/>
        <v>115640.83333333333</v>
      </c>
      <c r="K6" s="58">
        <f t="shared" si="1"/>
        <v>202180</v>
      </c>
      <c r="L6" s="91">
        <f t="shared" si="2"/>
        <v>317820.83333333331</v>
      </c>
      <c r="M6" s="92"/>
    </row>
    <row r="7" spans="1:13" ht="20.25" thickBot="1" x14ac:dyDescent="0.3">
      <c r="A7" s="35" t="s">
        <v>16</v>
      </c>
      <c r="B7" s="36"/>
      <c r="C7" s="45">
        <v>0.66</v>
      </c>
      <c r="D7" s="98">
        <f>D5*C7</f>
        <v>758175</v>
      </c>
      <c r="E7" s="99"/>
      <c r="L7" s="93"/>
      <c r="M7" s="93"/>
    </row>
    <row r="8" spans="1:13" ht="20.25" thickBot="1" x14ac:dyDescent="0.3">
      <c r="A8" s="39" t="s">
        <v>17</v>
      </c>
      <c r="B8" s="40"/>
      <c r="C8" s="46">
        <v>0.34</v>
      </c>
      <c r="D8" s="94">
        <f>D5*C8</f>
        <v>390575</v>
      </c>
      <c r="E8" s="95"/>
      <c r="I8" s="2" t="s">
        <v>26</v>
      </c>
      <c r="J8" s="4"/>
      <c r="K8" s="49"/>
      <c r="L8" s="71">
        <f>D25-L2</f>
        <v>195287.5</v>
      </c>
      <c r="M8" s="72"/>
    </row>
    <row r="10" spans="1:13" ht="15.75" thickBot="1" x14ac:dyDescent="0.3">
      <c r="L10" s="32"/>
    </row>
    <row r="11" spans="1:13" ht="20.25" thickBot="1" x14ac:dyDescent="0.3">
      <c r="A11" s="19" t="s">
        <v>3</v>
      </c>
      <c r="B11" s="11"/>
      <c r="C11" s="12" t="s">
        <v>4</v>
      </c>
      <c r="D11" s="83" t="s">
        <v>1</v>
      </c>
      <c r="E11" s="84"/>
      <c r="F11" s="61"/>
    </row>
    <row r="12" spans="1:13" ht="17.25" x14ac:dyDescent="0.25">
      <c r="A12" s="25" t="s">
        <v>5</v>
      </c>
      <c r="B12" s="13"/>
      <c r="C12" s="29">
        <v>0.8</v>
      </c>
      <c r="D12" s="85">
        <f>D7*C12</f>
        <v>606540</v>
      </c>
      <c r="E12" s="86"/>
      <c r="F12" s="62"/>
    </row>
    <row r="13" spans="1:13" ht="18" thickBot="1" x14ac:dyDescent="0.3">
      <c r="A13" s="26" t="s">
        <v>6</v>
      </c>
      <c r="B13" s="14"/>
      <c r="C13" s="30">
        <v>0.5</v>
      </c>
      <c r="D13" s="75">
        <f>D8*C13</f>
        <v>195287.5</v>
      </c>
      <c r="E13" s="76"/>
      <c r="F13" s="62"/>
      <c r="L13" s="31"/>
    </row>
    <row r="14" spans="1:13" ht="20.25" thickBot="1" x14ac:dyDescent="0.3">
      <c r="A14" s="10" t="s">
        <v>7</v>
      </c>
      <c r="B14" s="15" t="s">
        <v>8</v>
      </c>
      <c r="C14" s="60">
        <f>C22</f>
        <v>0.69799999999999995</v>
      </c>
      <c r="D14" s="67">
        <f>SUM(D12:E13)</f>
        <v>801827.5</v>
      </c>
      <c r="E14" s="68"/>
      <c r="F14" s="47"/>
      <c r="I14" s="65">
        <v>0.7</v>
      </c>
      <c r="J14" s="32">
        <f>I26*I14</f>
        <v>723712.5</v>
      </c>
    </row>
    <row r="15" spans="1:13" ht="15.75" thickBot="1" x14ac:dyDescent="0.3">
      <c r="A15" s="1"/>
      <c r="B15" s="1"/>
      <c r="C15" s="1"/>
      <c r="D15" s="1"/>
    </row>
    <row r="16" spans="1:13" ht="20.25" thickBot="1" x14ac:dyDescent="0.3">
      <c r="A16" s="6" t="s">
        <v>9</v>
      </c>
      <c r="B16" s="20"/>
      <c r="C16" s="21" t="s">
        <v>4</v>
      </c>
      <c r="D16" s="73" t="s">
        <v>1</v>
      </c>
      <c r="E16" s="74"/>
      <c r="F16" s="63"/>
    </row>
    <row r="17" spans="1:10" ht="17.25" x14ac:dyDescent="0.25">
      <c r="A17" s="8" t="s">
        <v>10</v>
      </c>
      <c r="B17" s="22"/>
      <c r="C17" s="27">
        <v>0.2</v>
      </c>
      <c r="D17" s="77">
        <f>D7*C17</f>
        <v>151635</v>
      </c>
      <c r="E17" s="78"/>
      <c r="F17" s="64"/>
      <c r="H17" s="32"/>
    </row>
    <row r="18" spans="1:10" ht="18" thickBot="1" x14ac:dyDescent="0.3">
      <c r="A18" s="9" t="s">
        <v>11</v>
      </c>
      <c r="B18" s="7"/>
      <c r="C18" s="28">
        <v>0.5</v>
      </c>
      <c r="D18" s="79">
        <f>D8*C18</f>
        <v>195287.5</v>
      </c>
      <c r="E18" s="80"/>
      <c r="F18" s="64"/>
      <c r="H18" s="32"/>
    </row>
    <row r="19" spans="1:10" ht="20.25" thickBot="1" x14ac:dyDescent="0.3">
      <c r="A19" s="23" t="s">
        <v>7</v>
      </c>
      <c r="B19" s="24" t="s">
        <v>8</v>
      </c>
      <c r="C19" s="44">
        <f>C23</f>
        <v>0.30199999999999999</v>
      </c>
      <c r="D19" s="81">
        <f>SUM(D17:E18)</f>
        <v>346922.5</v>
      </c>
      <c r="E19" s="82"/>
      <c r="F19" s="59"/>
      <c r="I19" s="65">
        <v>0.3</v>
      </c>
      <c r="J19" s="32">
        <f>I26*I19</f>
        <v>310162.5</v>
      </c>
    </row>
    <row r="21" spans="1:10" ht="15.75" thickBot="1" x14ac:dyDescent="0.3"/>
    <row r="22" spans="1:10" ht="20.25" thickBot="1" x14ac:dyDescent="0.3">
      <c r="A22" s="10" t="s">
        <v>3</v>
      </c>
      <c r="B22" s="18"/>
      <c r="C22" s="43">
        <f>D22/D25</f>
        <v>0.69799999999999995</v>
      </c>
      <c r="D22" s="67">
        <f>D14</f>
        <v>801827.5</v>
      </c>
      <c r="E22" s="68"/>
    </row>
    <row r="23" spans="1:10" ht="20.25" thickBot="1" x14ac:dyDescent="0.3">
      <c r="A23" s="16" t="s">
        <v>9</v>
      </c>
      <c r="B23" s="17"/>
      <c r="C23" s="42">
        <f>D23/D25</f>
        <v>0.30199999999999999</v>
      </c>
      <c r="D23" s="69">
        <f>D19</f>
        <v>346922.5</v>
      </c>
      <c r="E23" s="70"/>
      <c r="I23" s="102" t="s">
        <v>27</v>
      </c>
    </row>
    <row r="24" spans="1:10" ht="15.75" thickBot="1" x14ac:dyDescent="0.3">
      <c r="I24" s="65">
        <v>0.1</v>
      </c>
    </row>
    <row r="25" spans="1:10" ht="20.25" thickBot="1" x14ac:dyDescent="0.3">
      <c r="A25" s="2" t="s">
        <v>2</v>
      </c>
      <c r="B25" s="3"/>
      <c r="C25" s="5" t="s">
        <v>12</v>
      </c>
      <c r="D25" s="71">
        <f>SUM(D22:E23)</f>
        <v>1148750</v>
      </c>
      <c r="E25" s="72"/>
      <c r="I25" s="32">
        <f>D25*I24</f>
        <v>114875</v>
      </c>
    </row>
    <row r="26" spans="1:10" ht="19.5" thickBot="1" x14ac:dyDescent="0.35">
      <c r="I26" s="66">
        <f>D25-I25</f>
        <v>1033875</v>
      </c>
      <c r="J26" s="32">
        <f>J14+J19</f>
        <v>1033875</v>
      </c>
    </row>
    <row r="27" spans="1:10" x14ac:dyDescent="0.25">
      <c r="D27" s="32"/>
      <c r="I27" s="32"/>
    </row>
    <row r="28" spans="1:10" ht="20.25" customHeight="1" x14ac:dyDescent="0.25">
      <c r="J28" s="32"/>
    </row>
    <row r="29" spans="1:10" x14ac:dyDescent="0.25">
      <c r="J29" s="32"/>
    </row>
  </sheetData>
  <mergeCells count="23">
    <mergeCell ref="D11:E11"/>
    <mergeCell ref="D12:E12"/>
    <mergeCell ref="L2:M2"/>
    <mergeCell ref="L8:M8"/>
    <mergeCell ref="L4:M4"/>
    <mergeCell ref="L5:M5"/>
    <mergeCell ref="L6:M6"/>
    <mergeCell ref="L7:M7"/>
    <mergeCell ref="D8:E8"/>
    <mergeCell ref="D5:E5"/>
    <mergeCell ref="D2:E2"/>
    <mergeCell ref="D3:E3"/>
    <mergeCell ref="D4:E4"/>
    <mergeCell ref="D7:E7"/>
    <mergeCell ref="D22:E22"/>
    <mergeCell ref="D23:E23"/>
    <mergeCell ref="D25:E25"/>
    <mergeCell ref="D16:E16"/>
    <mergeCell ref="D13:E13"/>
    <mergeCell ref="D14:E14"/>
    <mergeCell ref="D17:E17"/>
    <mergeCell ref="D18:E18"/>
    <mergeCell ref="D19:E1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QS_BH 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Hannes Gouws</cp:lastModifiedBy>
  <dcterms:created xsi:type="dcterms:W3CDTF">2023-09-15T07:38:45Z</dcterms:created>
  <dcterms:modified xsi:type="dcterms:W3CDTF">2024-02-27T09:41:35Z</dcterms:modified>
</cp:coreProperties>
</file>