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- G Squared\Spekboom Development_Humansdorp\"/>
    </mc:Choice>
  </mc:AlternateContent>
  <xr:revisionPtr revIDLastSave="0" documentId="8_{312DBDDE-9544-40CB-B47F-235E097130A5}" xr6:coauthVersionLast="47" xr6:coauthVersionMax="47" xr10:uidLastSave="{00000000-0000-0000-0000-000000000000}"/>
  <bookViews>
    <workbookView xWindow="-28920" yWindow="-120" windowWidth="29040" windowHeight="15840" activeTab="1" xr2:uid="{A6C45247-5310-4588-876B-0369C11A1526}"/>
  </bookViews>
  <sheets>
    <sheet name="Client Fees" sheetId="1" r:id="rId1"/>
    <sheet name="QS_BH Spl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" l="1"/>
  <c r="E17" i="1"/>
  <c r="D3" i="2" l="1"/>
  <c r="D2" i="2"/>
  <c r="D5" i="2" l="1"/>
  <c r="D8" i="2" l="1"/>
  <c r="D7" i="2"/>
  <c r="D16" i="2" l="1"/>
  <c r="D11" i="2"/>
  <c r="H13" i="2" s="1"/>
  <c r="D17" i="2"/>
  <c r="D12" i="2"/>
  <c r="K12" i="2" s="1"/>
  <c r="H17" i="2" s="1"/>
  <c r="B13" i="1"/>
  <c r="E7" i="1"/>
  <c r="E12" i="1" s="1"/>
  <c r="E6" i="1"/>
  <c r="E11" i="1" s="1"/>
  <c r="E5" i="1"/>
  <c r="E10" i="1" s="1"/>
  <c r="H18" i="2" l="1"/>
  <c r="H29" i="2" s="1"/>
  <c r="K2" i="2"/>
  <c r="E13" i="1"/>
  <c r="E8" i="1"/>
  <c r="K7" i="2" l="1"/>
  <c r="K6" i="2"/>
  <c r="K5" i="2"/>
  <c r="K4" i="2"/>
  <c r="D13" i="2" l="1"/>
  <c r="D21" i="2" s="1"/>
  <c r="D18" i="2" l="1"/>
  <c r="D22" i="2" l="1"/>
  <c r="D24" i="2" s="1"/>
  <c r="C22" i="2" s="1"/>
  <c r="C18" i="2" s="1"/>
  <c r="I5" i="2"/>
  <c r="J5" i="2" s="1"/>
  <c r="I7" i="2"/>
  <c r="J7" i="2" s="1"/>
  <c r="I4" i="2"/>
  <c r="J4" i="2" s="1"/>
  <c r="I6" i="2"/>
  <c r="J6" i="2" s="1"/>
  <c r="B16" i="1"/>
  <c r="C21" i="2" l="1"/>
  <c r="C13" i="2" s="1"/>
  <c r="K9" i="2"/>
</calcChain>
</file>

<file path=xl/sharedStrings.xml><?xml version="1.0" encoding="utf-8"?>
<sst xmlns="http://schemas.openxmlformats.org/spreadsheetml/2006/main" count="59" uniqueCount="43">
  <si>
    <t>Single Unit</t>
  </si>
  <si>
    <t>m² PER UNIT</t>
  </si>
  <si>
    <t>Description</t>
  </si>
  <si>
    <t>Unit Price:</t>
  </si>
  <si>
    <t>Type A</t>
  </si>
  <si>
    <t>Type B</t>
  </si>
  <si>
    <t>1 Unit per Type</t>
  </si>
  <si>
    <t>Total Build:</t>
  </si>
  <si>
    <t>Repetitive Units</t>
  </si>
  <si>
    <t>QTY</t>
  </si>
  <si>
    <t>All Unit Price:</t>
  </si>
  <si>
    <t>SACAP ARCHITECTURAL FEES (based on Total Build)</t>
  </si>
  <si>
    <t>Total</t>
  </si>
  <si>
    <t>Total Fees: (excl. VAT)</t>
  </si>
  <si>
    <t>Total Architectural Fees:</t>
  </si>
  <si>
    <t>G Squared</t>
  </si>
  <si>
    <t>Percentage</t>
  </si>
  <si>
    <t>Design</t>
  </si>
  <si>
    <t>Municipal</t>
  </si>
  <si>
    <t>Total Fees:</t>
  </si>
  <si>
    <t>Excl. VAT</t>
  </si>
  <si>
    <t>Blackhound Fees</t>
  </si>
  <si>
    <t>Design (Changes 3D's)</t>
  </si>
  <si>
    <t>Municipal (SDP)</t>
  </si>
  <si>
    <t>( Excl. VAT)</t>
  </si>
  <si>
    <t>Build Rate:</t>
  </si>
  <si>
    <t>Total Scope</t>
  </si>
  <si>
    <t>Original</t>
  </si>
  <si>
    <t>Additional SDP</t>
  </si>
  <si>
    <t>DESIGN</t>
  </si>
  <si>
    <t>MUNICIPAL</t>
  </si>
  <si>
    <t>Extra 23 Units + Updates</t>
  </si>
  <si>
    <t>Type C</t>
  </si>
  <si>
    <t>Payment 1 - Month 1</t>
  </si>
  <si>
    <t>Payment 2 - Month 2</t>
  </si>
  <si>
    <t>Payment 3 - Month 3</t>
  </si>
  <si>
    <t>Payment 4 - Month 4</t>
  </si>
  <si>
    <t>BH</t>
  </si>
  <si>
    <t>GS</t>
  </si>
  <si>
    <t xml:space="preserve">Total </t>
  </si>
  <si>
    <t>Payment plan (Design + SDP's)</t>
  </si>
  <si>
    <t>BALANCE OF ARCHITECTURAL FEES</t>
  </si>
  <si>
    <r>
      <t xml:space="preserve">COURT </t>
    </r>
    <r>
      <rPr>
        <b/>
        <sz val="15"/>
        <color rgb="FF000000"/>
        <rFont val="Century Gothic"/>
        <family val="2"/>
      </rPr>
      <t>(Additional 24 units + Boat yard)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</si>
</sst>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sz val="11"/>
      <color rgb="FF000000"/>
      <name val="Century Gothic"/>
      <family val="2"/>
    </font>
    <font>
      <b/>
      <sz val="15"/>
      <color rgb="FF000000"/>
      <name val="Calibri"/>
      <family val="2"/>
      <scheme val="minor"/>
    </font>
    <font>
      <b/>
      <sz val="12"/>
      <color rgb="FF000000"/>
      <name val="Century Gothic"/>
    </font>
    <font>
      <sz val="11"/>
      <name val="Calibri"/>
      <family val="2"/>
    </font>
    <font>
      <b/>
      <sz val="24"/>
      <color rgb="FF000000"/>
      <name val="Century Gothic"/>
      <family val="2"/>
    </font>
    <font>
      <sz val="8"/>
      <name val="Calibri"/>
      <family val="2"/>
      <scheme val="minor"/>
    </font>
    <font>
      <b/>
      <sz val="15"/>
      <color rgb="FF00000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16D3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42">
    <xf numFmtId="0" fontId="0" fillId="0" borderId="0" xfId="0"/>
    <xf numFmtId="0" fontId="4" fillId="0" borderId="13" xfId="0" applyFont="1" applyBorder="1"/>
    <xf numFmtId="0" fontId="0" fillId="0" borderId="0" xfId="0" applyAlignment="1">
      <alignment vertical="center"/>
    </xf>
    <xf numFmtId="0" fontId="0" fillId="0" borderId="13" xfId="0" applyBorder="1"/>
    <xf numFmtId="0" fontId="4" fillId="4" borderId="13" xfId="0" applyFont="1" applyFill="1" applyBorder="1"/>
    <xf numFmtId="0" fontId="4" fillId="4" borderId="0" xfId="0" applyFont="1" applyFill="1"/>
    <xf numFmtId="0" fontId="2" fillId="4" borderId="11" xfId="0" applyFont="1" applyFill="1" applyBorder="1" applyAlignment="1">
      <alignment horizontal="center" vertical="center"/>
    </xf>
    <xf numFmtId="0" fontId="0" fillId="4" borderId="0" xfId="0" applyFill="1"/>
    <xf numFmtId="44" fontId="3" fillId="4" borderId="4" xfId="0" applyNumberFormat="1" applyFont="1" applyFill="1" applyBorder="1" applyAlignment="1">
      <alignment vertical="center"/>
    </xf>
    <xf numFmtId="0" fontId="4" fillId="4" borderId="12" xfId="0" applyFont="1" applyFill="1" applyBorder="1"/>
    <xf numFmtId="0" fontId="6" fillId="6" borderId="1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2" xfId="0" applyFill="1" applyBorder="1"/>
    <xf numFmtId="0" fontId="2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0" fillId="2" borderId="8" xfId="0" applyFill="1" applyBorder="1" applyAlignment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2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0" fillId="8" borderId="2" xfId="0" applyFill="1" applyBorder="1"/>
    <xf numFmtId="0" fontId="0" fillId="7" borderId="2" xfId="0" applyFill="1" applyBorder="1"/>
    <xf numFmtId="0" fontId="3" fillId="7" borderId="1" xfId="0" applyFont="1" applyFill="1" applyBorder="1" applyAlignment="1">
      <alignment horizontal="left"/>
    </xf>
    <xf numFmtId="0" fontId="0" fillId="2" borderId="2" xfId="0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7" borderId="12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9" fontId="1" fillId="2" borderId="17" xfId="1" applyFill="1" applyBorder="1" applyAlignment="1" applyProtection="1">
      <alignment horizontal="center"/>
      <protection locked="0"/>
    </xf>
    <xf numFmtId="9" fontId="1" fillId="2" borderId="18" xfId="1" applyFill="1" applyBorder="1" applyAlignment="1" applyProtection="1">
      <alignment horizontal="center"/>
      <protection locked="0"/>
    </xf>
    <xf numFmtId="9" fontId="1" fillId="7" borderId="17" xfId="1" applyFill="1" applyBorder="1" applyAlignment="1" applyProtection="1">
      <alignment horizontal="center"/>
      <protection locked="0"/>
    </xf>
    <xf numFmtId="9" fontId="1" fillId="7" borderId="18" xfId="1" applyFill="1" applyBorder="1" applyAlignment="1" applyProtection="1">
      <alignment horizontal="center"/>
      <protection locked="0"/>
    </xf>
    <xf numFmtId="2" fontId="0" fillId="0" borderId="0" xfId="0" applyNumberFormat="1"/>
    <xf numFmtId="44" fontId="0" fillId="0" borderId="0" xfId="0" applyNumberFormat="1"/>
    <xf numFmtId="0" fontId="0" fillId="4" borderId="5" xfId="0" applyFill="1" applyBorder="1"/>
    <xf numFmtId="0" fontId="0" fillId="6" borderId="0" xfId="0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6" fillId="6" borderId="12" xfId="0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10" fontId="7" fillId="8" borderId="16" xfId="0" applyNumberFormat="1" applyFont="1" applyFill="1" applyBorder="1" applyAlignment="1">
      <alignment horizontal="center" vertical="center"/>
    </xf>
    <xf numFmtId="10" fontId="7" fillId="7" borderId="16" xfId="0" applyNumberFormat="1" applyFont="1" applyFill="1" applyBorder="1" applyAlignment="1">
      <alignment horizontal="center" vertical="center"/>
    </xf>
    <xf numFmtId="10" fontId="7" fillId="2" borderId="16" xfId="0" applyNumberFormat="1" applyFont="1" applyFill="1" applyBorder="1" applyAlignment="1">
      <alignment horizontal="center" vertical="center"/>
    </xf>
    <xf numFmtId="9" fontId="2" fillId="6" borderId="5" xfId="1" applyFont="1" applyFill="1" applyBorder="1" applyAlignment="1">
      <alignment horizontal="center" vertical="center"/>
    </xf>
    <xf numFmtId="9" fontId="2" fillId="6" borderId="8" xfId="1" applyFont="1" applyFill="1" applyBorder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0" fillId="6" borderId="3" xfId="0" applyFill="1" applyBorder="1"/>
    <xf numFmtId="44" fontId="2" fillId="6" borderId="4" xfId="0" applyNumberFormat="1" applyFont="1" applyFill="1" applyBorder="1" applyAlignment="1">
      <alignment vertical="center"/>
    </xf>
    <xf numFmtId="44" fontId="0" fillId="0" borderId="12" xfId="0" applyNumberFormat="1" applyBorder="1" applyAlignment="1">
      <alignment vertical="center"/>
    </xf>
    <xf numFmtId="44" fontId="1" fillId="9" borderId="5" xfId="2" applyNumberFormat="1" applyBorder="1" applyAlignment="1">
      <alignment vertical="center"/>
    </xf>
    <xf numFmtId="44" fontId="1" fillId="10" borderId="5" xfId="3" applyNumberFormat="1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1" fillId="9" borderId="0" xfId="2" applyNumberFormat="1" applyBorder="1" applyAlignment="1">
      <alignment vertical="center"/>
    </xf>
    <xf numFmtId="44" fontId="1" fillId="10" borderId="0" xfId="3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1" fillId="9" borderId="8" xfId="2" applyNumberFormat="1" applyBorder="1" applyAlignment="1">
      <alignment vertical="center"/>
    </xf>
    <xf numFmtId="44" fontId="1" fillId="10" borderId="8" xfId="3" applyNumberFormat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14" xfId="0" applyFont="1" applyFill="1" applyBorder="1" applyAlignment="1">
      <alignment horizontal="right"/>
    </xf>
    <xf numFmtId="44" fontId="3" fillId="5" borderId="4" xfId="0" applyNumberFormat="1" applyFont="1" applyFill="1" applyBorder="1" applyAlignment="1">
      <alignment vertical="center"/>
    </xf>
    <xf numFmtId="44" fontId="3" fillId="5" borderId="3" xfId="0" applyNumberFormat="1" applyFont="1" applyFill="1" applyBorder="1" applyAlignment="1">
      <alignment vertical="center"/>
    </xf>
    <xf numFmtId="44" fontId="3" fillId="3" borderId="4" xfId="0" applyNumberFormat="1" applyFont="1" applyFill="1" applyBorder="1" applyAlignment="1">
      <alignment horizontal="right" vertical="center"/>
    </xf>
    <xf numFmtId="44" fontId="3" fillId="3" borderId="3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4" fontId="3" fillId="4" borderId="4" xfId="0" applyNumberFormat="1" applyFont="1" applyFill="1" applyBorder="1" applyAlignment="1">
      <alignment horizontal="center" vertical="center"/>
    </xf>
    <xf numFmtId="44" fontId="3" fillId="4" borderId="2" xfId="0" applyNumberFormat="1" applyFont="1" applyFill="1" applyBorder="1" applyAlignment="1">
      <alignment horizontal="center" vertical="center"/>
    </xf>
    <xf numFmtId="44" fontId="3" fillId="4" borderId="14" xfId="0" applyNumberFormat="1" applyFont="1" applyFill="1" applyBorder="1" applyAlignment="1">
      <alignment horizontal="center" vertical="center"/>
    </xf>
    <xf numFmtId="44" fontId="3" fillId="4" borderId="4" xfId="0" applyNumberFormat="1" applyFont="1" applyFill="1" applyBorder="1" applyAlignment="1">
      <alignment vertical="center"/>
    </xf>
    <xf numFmtId="44" fontId="3" fillId="4" borderId="3" xfId="0" applyNumberFormat="1" applyFont="1" applyFill="1" applyBorder="1" applyAlignment="1">
      <alignment vertical="center"/>
    </xf>
    <xf numFmtId="0" fontId="4" fillId="4" borderId="0" xfId="0" applyFont="1" applyFill="1" applyAlignment="1">
      <alignment horizontal="center"/>
    </xf>
    <xf numFmtId="44" fontId="4" fillId="4" borderId="0" xfId="0" applyNumberFormat="1" applyFont="1" applyFill="1" applyAlignment="1">
      <alignment horizontal="center"/>
    </xf>
    <xf numFmtId="44" fontId="4" fillId="4" borderId="15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44" fontId="4" fillId="4" borderId="5" xfId="0" applyNumberFormat="1" applyFont="1" applyFill="1" applyBorder="1" applyAlignment="1">
      <alignment horizontal="center"/>
    </xf>
    <xf numFmtId="44" fontId="4" fillId="4" borderId="6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44" fontId="5" fillId="4" borderId="0" xfId="0" applyNumberFormat="1" applyFont="1" applyFill="1" applyAlignment="1">
      <alignment horizontal="center"/>
    </xf>
    <xf numFmtId="44" fontId="5" fillId="4" borderId="1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44" fontId="5" fillId="4" borderId="5" xfId="0" applyNumberFormat="1" applyFont="1" applyFill="1" applyBorder="1" applyAlignment="1">
      <alignment horizontal="center"/>
    </xf>
    <xf numFmtId="44" fontId="5" fillId="4" borderId="6" xfId="0" applyNumberFormat="1" applyFont="1" applyFill="1" applyBorder="1" applyAlignment="1">
      <alignment horizont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3" xfId="0" applyNumberFormat="1" applyFon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15" xfId="0" applyNumberForma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44" fontId="7" fillId="7" borderId="1" xfId="0" applyNumberFormat="1" applyFont="1" applyFill="1" applyBorder="1" applyAlignment="1">
      <alignment horizontal="center" vertical="center"/>
    </xf>
    <xf numFmtId="44" fontId="7" fillId="7" borderId="3" xfId="0" applyNumberFormat="1" applyFont="1" applyFill="1" applyBorder="1" applyAlignment="1">
      <alignment horizontal="center" vertical="center"/>
    </xf>
    <xf numFmtId="44" fontId="7" fillId="8" borderId="1" xfId="0" applyNumberFormat="1" applyFont="1" applyFill="1" applyBorder="1" applyAlignment="1">
      <alignment horizontal="center" vertical="center"/>
    </xf>
    <xf numFmtId="44" fontId="7" fillId="8" borderId="3" xfId="0" applyNumberFormat="1" applyFont="1" applyFill="1" applyBorder="1" applyAlignment="1">
      <alignment horizontal="center" vertical="center"/>
    </xf>
    <xf numFmtId="44" fontId="0" fillId="7" borderId="17" xfId="0" applyNumberFormat="1" applyFill="1" applyBorder="1" applyAlignment="1">
      <alignment horizontal="center" vertical="center"/>
    </xf>
    <xf numFmtId="44" fontId="0" fillId="7" borderId="6" xfId="0" applyNumberFormat="1" applyFill="1" applyBorder="1" applyAlignment="1">
      <alignment horizontal="center" vertical="center"/>
    </xf>
    <xf numFmtId="44" fontId="0" fillId="7" borderId="18" xfId="0" applyNumberFormat="1" applyFill="1" applyBorder="1" applyAlignment="1">
      <alignment horizontal="center" vertical="center"/>
    </xf>
    <xf numFmtId="44" fontId="0" fillId="7" borderId="9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4" fontId="0" fillId="2" borderId="17" xfId="0" applyNumberFormat="1" applyFill="1" applyBorder="1" applyAlignment="1">
      <alignment horizontal="center" vertical="center"/>
    </xf>
    <xf numFmtId="44" fontId="0" fillId="2" borderId="6" xfId="0" applyNumberFormat="1" applyFill="1" applyBorder="1" applyAlignment="1">
      <alignment horizontal="center" vertical="center"/>
    </xf>
    <xf numFmtId="44" fontId="0" fillId="2" borderId="18" xfId="0" applyNumberFormat="1" applyFill="1" applyBorder="1" applyAlignment="1">
      <alignment horizontal="center" vertical="center"/>
    </xf>
    <xf numFmtId="44" fontId="0" fillId="2" borderId="9" xfId="0" applyNumberFormat="1" applyFill="1" applyBorder="1" applyAlignment="1">
      <alignment horizontal="center" vertical="center"/>
    </xf>
    <xf numFmtId="44" fontId="7" fillId="2" borderId="7" xfId="0" applyNumberFormat="1" applyFont="1" applyFill="1" applyBorder="1" applyAlignment="1">
      <alignment horizontal="center" vertical="center"/>
    </xf>
    <xf numFmtId="44" fontId="7" fillId="2" borderId="9" xfId="0" applyNumberFormat="1" applyFont="1" applyFill="1" applyBorder="1" applyAlignment="1">
      <alignment horizontal="center" vertical="center"/>
    </xf>
    <xf numFmtId="44" fontId="7" fillId="6" borderId="8" xfId="0" applyNumberFormat="1" applyFont="1" applyFill="1" applyBorder="1" applyAlignment="1">
      <alignment horizontal="center" vertical="center"/>
    </xf>
    <xf numFmtId="44" fontId="7" fillId="6" borderId="9" xfId="0" applyNumberFormat="1" applyFont="1" applyFill="1" applyBorder="1" applyAlignment="1">
      <alignment horizontal="center" vertical="center"/>
    </xf>
    <xf numFmtId="44" fontId="7" fillId="6" borderId="1" xfId="0" applyNumberFormat="1" applyFont="1" applyFill="1" applyBorder="1" applyAlignment="1">
      <alignment horizontal="center" vertical="center"/>
    </xf>
    <xf numFmtId="44" fontId="7" fillId="6" borderId="3" xfId="0" applyNumberFormat="1" applyFont="1" applyFill="1" applyBorder="1" applyAlignment="1">
      <alignment horizontal="center" vertical="center"/>
    </xf>
    <xf numFmtId="44" fontId="7" fillId="6" borderId="5" xfId="0" applyNumberFormat="1" applyFont="1" applyFill="1" applyBorder="1" applyAlignment="1">
      <alignment horizontal="center" vertical="center"/>
    </xf>
    <xf numFmtId="44" fontId="7" fillId="6" borderId="6" xfId="0" applyNumberFormat="1" applyFont="1" applyFill="1" applyBorder="1" applyAlignment="1">
      <alignment horizontal="center" vertical="center"/>
    </xf>
    <xf numFmtId="44" fontId="7" fillId="6" borderId="0" xfId="0" applyNumberFormat="1" applyFont="1" applyFill="1" applyAlignment="1">
      <alignment horizontal="center" vertical="center"/>
    </xf>
    <xf numFmtId="44" fontId="7" fillId="6" borderId="15" xfId="0" applyNumberFormat="1" applyFont="1" applyFill="1" applyBorder="1" applyAlignment="1">
      <alignment horizontal="center" vertical="center"/>
    </xf>
  </cellXfs>
  <cellStyles count="4">
    <cellStyle name="20% - Accent1" xfId="2" builtinId="30"/>
    <cellStyle name="20% - Accent6" xfId="3" builtinId="50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C446-4C5A-4E82-AB21-358027C2F538}">
  <dimension ref="A1:F18"/>
  <sheetViews>
    <sheetView workbookViewId="0">
      <selection activeCell="A19" sqref="A19"/>
    </sheetView>
  </sheetViews>
  <sheetFormatPr defaultRowHeight="15" x14ac:dyDescent="0.25"/>
  <cols>
    <col min="1" max="1" width="48.7109375" bestFit="1" customWidth="1"/>
    <col min="2" max="2" width="23" bestFit="1" customWidth="1"/>
    <col min="4" max="4" width="28.5703125" bestFit="1" customWidth="1"/>
    <col min="5" max="5" width="6.42578125" bestFit="1" customWidth="1"/>
    <col min="6" max="6" width="17.85546875" customWidth="1"/>
  </cols>
  <sheetData>
    <row r="1" spans="1:6" ht="15.75" thickBot="1" x14ac:dyDescent="0.3">
      <c r="D1" s="2"/>
      <c r="E1" s="2"/>
      <c r="F1" s="2"/>
    </row>
    <row r="2" spans="1:6" ht="30" thickBot="1" x14ac:dyDescent="0.3">
      <c r="A2" s="72" t="s">
        <v>42</v>
      </c>
      <c r="B2" s="73"/>
      <c r="C2" s="73"/>
      <c r="D2" s="73"/>
      <c r="E2" s="73"/>
      <c r="F2" s="74"/>
    </row>
    <row r="3" spans="1:6" ht="18.75" thickBot="1" x14ac:dyDescent="0.3">
      <c r="A3" s="75" t="s">
        <v>25</v>
      </c>
      <c r="B3" s="76"/>
      <c r="C3" s="76"/>
      <c r="D3" s="77"/>
      <c r="E3" s="78">
        <v>5500</v>
      </c>
      <c r="F3" s="79"/>
    </row>
    <row r="4" spans="1:6" ht="15.75" thickBot="1" x14ac:dyDescent="0.3">
      <c r="A4" s="18" t="s">
        <v>0</v>
      </c>
      <c r="B4" s="86" t="s">
        <v>1</v>
      </c>
      <c r="C4" s="86"/>
      <c r="D4" s="19" t="s">
        <v>2</v>
      </c>
      <c r="E4" s="86" t="s">
        <v>3</v>
      </c>
      <c r="F4" s="87"/>
    </row>
    <row r="5" spans="1:6" ht="17.25" x14ac:dyDescent="0.3">
      <c r="A5" s="4" t="s">
        <v>4</v>
      </c>
      <c r="B5" s="106">
        <v>39</v>
      </c>
      <c r="C5" s="106"/>
      <c r="D5" s="5"/>
      <c r="E5" s="107">
        <f>B5*$E$3</f>
        <v>214500</v>
      </c>
      <c r="F5" s="108"/>
    </row>
    <row r="6" spans="1:6" ht="17.25" x14ac:dyDescent="0.3">
      <c r="A6" s="4" t="s">
        <v>5</v>
      </c>
      <c r="B6" s="103">
        <v>52</v>
      </c>
      <c r="C6" s="103"/>
      <c r="D6" s="5"/>
      <c r="E6" s="104">
        <f>B6*$E$3</f>
        <v>286000</v>
      </c>
      <c r="F6" s="105"/>
    </row>
    <row r="7" spans="1:6" ht="18" thickBot="1" x14ac:dyDescent="0.35">
      <c r="A7" s="4" t="s">
        <v>32</v>
      </c>
      <c r="B7" s="103">
        <v>62</v>
      </c>
      <c r="C7" s="103"/>
      <c r="D7" s="5"/>
      <c r="E7" s="104">
        <f>B7*$E$3</f>
        <v>341000</v>
      </c>
      <c r="F7" s="105"/>
    </row>
    <row r="8" spans="1:6" ht="18.75" thickBot="1" x14ac:dyDescent="0.35">
      <c r="A8" s="1"/>
      <c r="B8" s="98" t="s">
        <v>6</v>
      </c>
      <c r="C8" s="99"/>
      <c r="D8" s="6" t="s">
        <v>7</v>
      </c>
      <c r="E8" s="78">
        <f>SUM(E5:E7)</f>
        <v>841500</v>
      </c>
      <c r="F8" s="79"/>
    </row>
    <row r="9" spans="1:6" ht="15.75" thickBot="1" x14ac:dyDescent="0.3">
      <c r="A9" s="18" t="s">
        <v>8</v>
      </c>
      <c r="B9" s="86" t="s">
        <v>9</v>
      </c>
      <c r="C9" s="86"/>
      <c r="D9" s="20"/>
      <c r="E9" s="86" t="s">
        <v>10</v>
      </c>
      <c r="F9" s="87"/>
    </row>
    <row r="10" spans="1:6" ht="17.25" x14ac:dyDescent="0.3">
      <c r="A10" s="9" t="s">
        <v>4</v>
      </c>
      <c r="B10" s="100">
        <v>8</v>
      </c>
      <c r="C10" s="100"/>
      <c r="D10" s="45"/>
      <c r="E10" s="101">
        <f>E5*B10</f>
        <v>1716000</v>
      </c>
      <c r="F10" s="102"/>
    </row>
    <row r="11" spans="1:6" ht="17.25" x14ac:dyDescent="0.3">
      <c r="A11" s="4" t="s">
        <v>5</v>
      </c>
      <c r="B11" s="93">
        <v>8</v>
      </c>
      <c r="C11" s="93"/>
      <c r="D11" s="7"/>
      <c r="E11" s="94">
        <f>E6*B11</f>
        <v>2288000</v>
      </c>
      <c r="F11" s="95"/>
    </row>
    <row r="12" spans="1:6" ht="18" thickBot="1" x14ac:dyDescent="0.35">
      <c r="A12" s="4" t="s">
        <v>32</v>
      </c>
      <c r="B12" s="93">
        <v>8</v>
      </c>
      <c r="C12" s="93"/>
      <c r="D12" s="7"/>
      <c r="E12" s="94">
        <f>E7*B12</f>
        <v>2728000</v>
      </c>
      <c r="F12" s="95"/>
    </row>
    <row r="13" spans="1:6" ht="18.75" thickBot="1" x14ac:dyDescent="0.3">
      <c r="A13" s="3"/>
      <c r="B13" s="96" t="str">
        <f>CONCATENATE(SUM(B10:B12)," UNITS")</f>
        <v>24 UNITS</v>
      </c>
      <c r="C13" s="97"/>
      <c r="D13" s="6" t="s">
        <v>7</v>
      </c>
      <c r="E13" s="78">
        <f>SUM(E10:F12)</f>
        <v>6732000</v>
      </c>
      <c r="F13" s="79"/>
    </row>
    <row r="14" spans="1:6" ht="15.75" thickBot="1" x14ac:dyDescent="0.3">
      <c r="A14" s="82" t="s">
        <v>11</v>
      </c>
      <c r="B14" s="83"/>
      <c r="C14" s="83"/>
      <c r="D14" s="83"/>
      <c r="E14" s="83"/>
      <c r="F14" s="84"/>
    </row>
    <row r="15" spans="1:6" ht="15.75" thickBot="1" x14ac:dyDescent="0.3">
      <c r="A15" s="21" t="s">
        <v>0</v>
      </c>
      <c r="B15" s="85" t="s">
        <v>8</v>
      </c>
      <c r="C15" s="86"/>
      <c r="D15" s="87"/>
      <c r="E15" s="85" t="s">
        <v>12</v>
      </c>
      <c r="F15" s="87"/>
    </row>
    <row r="16" spans="1:6" ht="18.75" thickBot="1" x14ac:dyDescent="0.3">
      <c r="A16" s="8">
        <v>0</v>
      </c>
      <c r="B16" s="88">
        <f>E16-A16</f>
        <v>357502.42740690004</v>
      </c>
      <c r="C16" s="89"/>
      <c r="D16" s="90"/>
      <c r="E16" s="91">
        <v>357502.42740690004</v>
      </c>
      <c r="F16" s="92"/>
    </row>
    <row r="17" spans="1:6" ht="30" customHeight="1" thickBot="1" x14ac:dyDescent="0.3">
      <c r="A17" s="10" t="s">
        <v>14</v>
      </c>
      <c r="B17" s="11"/>
      <c r="C17" s="12"/>
      <c r="D17" s="62" t="s">
        <v>13</v>
      </c>
      <c r="E17" s="80">
        <f>E16</f>
        <v>357502.42740690004</v>
      </c>
      <c r="F17" s="81"/>
    </row>
    <row r="18" spans="1:6" ht="15.75" customHeight="1" x14ac:dyDescent="0.25"/>
  </sheetData>
  <mergeCells count="29">
    <mergeCell ref="B7:C7"/>
    <mergeCell ref="E7:F7"/>
    <mergeCell ref="B4:C4"/>
    <mergeCell ref="E4:F4"/>
    <mergeCell ref="B5:C5"/>
    <mergeCell ref="E5:F5"/>
    <mergeCell ref="B6:C6"/>
    <mergeCell ref="E6:F6"/>
    <mergeCell ref="E8:F8"/>
    <mergeCell ref="B9:C9"/>
    <mergeCell ref="E9:F9"/>
    <mergeCell ref="B10:C10"/>
    <mergeCell ref="E10:F10"/>
    <mergeCell ref="A2:F2"/>
    <mergeCell ref="A3:D3"/>
    <mergeCell ref="E3:F3"/>
    <mergeCell ref="E17:F17"/>
    <mergeCell ref="A14:F14"/>
    <mergeCell ref="B15:D15"/>
    <mergeCell ref="E15:F15"/>
    <mergeCell ref="B16:D16"/>
    <mergeCell ref="E16:F16"/>
    <mergeCell ref="B11:C11"/>
    <mergeCell ref="E11:F11"/>
    <mergeCell ref="B12:C12"/>
    <mergeCell ref="E12:F12"/>
    <mergeCell ref="B13:C13"/>
    <mergeCell ref="E13:F13"/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142-C35C-48BA-930B-FF214A5E0F9A}">
  <dimension ref="A1:L31"/>
  <sheetViews>
    <sheetView tabSelected="1" workbookViewId="0">
      <selection activeCell="H22" sqref="H22"/>
    </sheetView>
  </sheetViews>
  <sheetFormatPr defaultRowHeight="15" x14ac:dyDescent="0.25"/>
  <cols>
    <col min="1" max="1" width="48.7109375" bestFit="1" customWidth="1"/>
    <col min="2" max="2" width="23" bestFit="1" customWidth="1"/>
    <col min="3" max="3" width="28.5703125" bestFit="1" customWidth="1"/>
    <col min="4" max="4" width="17.85546875" customWidth="1"/>
    <col min="6" max="6" width="3.42578125" customWidth="1"/>
    <col min="7" max="7" width="3.5703125" customWidth="1"/>
    <col min="8" max="8" width="38.7109375" bestFit="1" customWidth="1"/>
    <col min="9" max="10" width="12.5703125" bestFit="1" customWidth="1"/>
    <col min="11" max="11" width="14.140625" bestFit="1" customWidth="1"/>
  </cols>
  <sheetData>
    <row r="1" spans="1:12" ht="15.75" thickBot="1" x14ac:dyDescent="0.3"/>
    <row r="2" spans="1:12" ht="20.25" thickBot="1" x14ac:dyDescent="0.3">
      <c r="A2" s="48" t="s">
        <v>27</v>
      </c>
      <c r="B2" s="49"/>
      <c r="C2" s="50"/>
      <c r="D2" s="138">
        <f>866800</f>
        <v>866800</v>
      </c>
      <c r="E2" s="139"/>
      <c r="H2" s="10" t="s">
        <v>40</v>
      </c>
      <c r="I2" s="12"/>
      <c r="J2" s="61"/>
      <c r="K2" s="109">
        <f>D11+D16+D17</f>
        <v>953462.5</v>
      </c>
      <c r="L2" s="110"/>
    </row>
    <row r="3" spans="1:12" ht="20.25" thickBot="1" x14ac:dyDescent="0.3">
      <c r="A3" s="51" t="s">
        <v>28</v>
      </c>
      <c r="B3" s="46"/>
      <c r="C3" s="47"/>
      <c r="D3" s="140">
        <f>132000</f>
        <v>132000</v>
      </c>
      <c r="E3" s="141"/>
      <c r="H3" s="10" t="s">
        <v>2</v>
      </c>
      <c r="I3" s="28" t="s">
        <v>37</v>
      </c>
      <c r="J3" s="22" t="s">
        <v>38</v>
      </c>
      <c r="K3" s="10" t="s">
        <v>39</v>
      </c>
      <c r="L3" s="60"/>
    </row>
    <row r="4" spans="1:12" ht="20.25" thickBot="1" x14ac:dyDescent="0.3">
      <c r="A4" s="52" t="s">
        <v>31</v>
      </c>
      <c r="B4" s="53"/>
      <c r="C4" s="54"/>
      <c r="D4" s="134">
        <v>149950</v>
      </c>
      <c r="E4" s="135"/>
      <c r="H4" s="63" t="s">
        <v>33</v>
      </c>
      <c r="I4" s="64">
        <f>$D$18*0.25</f>
        <v>86730.625</v>
      </c>
      <c r="J4" s="65">
        <f>K4-I4</f>
        <v>151635</v>
      </c>
      <c r="K4" s="111">
        <f>$K$2*0.25</f>
        <v>238365.625</v>
      </c>
      <c r="L4" s="112"/>
    </row>
    <row r="5" spans="1:12" ht="20.25" thickBot="1" x14ac:dyDescent="0.3">
      <c r="A5" s="10" t="s">
        <v>26</v>
      </c>
      <c r="B5" s="11"/>
      <c r="C5" s="13" t="s">
        <v>24</v>
      </c>
      <c r="D5" s="136">
        <f>SUM(D2:E4)</f>
        <v>1148750</v>
      </c>
      <c r="E5" s="137"/>
      <c r="H5" s="66" t="s">
        <v>34</v>
      </c>
      <c r="I5" s="67">
        <f t="shared" ref="I5:I7" si="0">$D$18*0.25</f>
        <v>86730.625</v>
      </c>
      <c r="J5" s="68">
        <f t="shared" ref="J5:J7" si="1">K5-I5</f>
        <v>151635</v>
      </c>
      <c r="K5" s="113">
        <f>$K$2*0.25</f>
        <v>238365.625</v>
      </c>
      <c r="L5" s="113"/>
    </row>
    <row r="6" spans="1:12" ht="15.75" thickBot="1" x14ac:dyDescent="0.3">
      <c r="H6" s="66" t="s">
        <v>35</v>
      </c>
      <c r="I6" s="67">
        <f t="shared" si="0"/>
        <v>86730.625</v>
      </c>
      <c r="J6" s="68">
        <f t="shared" si="1"/>
        <v>151635</v>
      </c>
      <c r="K6" s="113">
        <f>$K$2*0.25</f>
        <v>238365.625</v>
      </c>
      <c r="L6" s="113"/>
    </row>
    <row r="7" spans="1:12" ht="20.25" thickBot="1" x14ac:dyDescent="0.3">
      <c r="A7" s="48" t="s">
        <v>29</v>
      </c>
      <c r="B7" s="49"/>
      <c r="C7" s="58">
        <v>0.66</v>
      </c>
      <c r="D7" s="138">
        <f>D5*C7</f>
        <v>758175</v>
      </c>
      <c r="E7" s="139"/>
      <c r="H7" s="69" t="s">
        <v>36</v>
      </c>
      <c r="I7" s="70">
        <f t="shared" si="0"/>
        <v>86730.625</v>
      </c>
      <c r="J7" s="71">
        <f t="shared" si="1"/>
        <v>151635</v>
      </c>
      <c r="K7" s="114">
        <f>$K$2*0.25</f>
        <v>238365.625</v>
      </c>
      <c r="L7" s="115"/>
    </row>
    <row r="8" spans="1:12" ht="20.25" thickBot="1" x14ac:dyDescent="0.3">
      <c r="A8" s="52" t="s">
        <v>30</v>
      </c>
      <c r="B8" s="53"/>
      <c r="C8" s="59">
        <v>0.34</v>
      </c>
      <c r="D8" s="134">
        <f>D5*C8</f>
        <v>390575</v>
      </c>
      <c r="E8" s="135"/>
    </row>
    <row r="9" spans="1:12" ht="20.25" thickBot="1" x14ac:dyDescent="0.3">
      <c r="H9" s="10" t="s">
        <v>41</v>
      </c>
      <c r="I9" s="12"/>
      <c r="J9" s="61"/>
      <c r="K9" s="109">
        <f>D24-K2</f>
        <v>195287.5</v>
      </c>
      <c r="L9" s="110"/>
    </row>
    <row r="10" spans="1:12" ht="20.25" thickBot="1" x14ac:dyDescent="0.3">
      <c r="A10" s="31" t="s">
        <v>15</v>
      </c>
      <c r="B10" s="23"/>
      <c r="C10" s="24" t="s">
        <v>16</v>
      </c>
      <c r="D10" s="116" t="s">
        <v>12</v>
      </c>
      <c r="E10" s="117"/>
    </row>
    <row r="11" spans="1:12" ht="17.25" x14ac:dyDescent="0.25">
      <c r="A11" s="37" t="s">
        <v>17</v>
      </c>
      <c r="B11" s="25"/>
      <c r="C11" s="41">
        <v>0.8</v>
      </c>
      <c r="D11" s="122">
        <f>D7*C11</f>
        <v>606540</v>
      </c>
      <c r="E11" s="123"/>
      <c r="K11" s="44"/>
    </row>
    <row r="12" spans="1:12" ht="18" thickBot="1" x14ac:dyDescent="0.3">
      <c r="A12" s="38" t="s">
        <v>18</v>
      </c>
      <c r="B12" s="26"/>
      <c r="C12" s="42">
        <v>0.5</v>
      </c>
      <c r="D12" s="124">
        <f>D8*C12</f>
        <v>195287.5</v>
      </c>
      <c r="E12" s="125"/>
      <c r="H12" s="44">
        <f>K17*0.2</f>
        <v>229750</v>
      </c>
      <c r="K12" s="44">
        <f>D12+D17</f>
        <v>390575</v>
      </c>
    </row>
    <row r="13" spans="1:12" ht="20.25" thickBot="1" x14ac:dyDescent="0.3">
      <c r="A13" s="22" t="s">
        <v>19</v>
      </c>
      <c r="B13" s="27" t="s">
        <v>20</v>
      </c>
      <c r="C13" s="56">
        <f>C21</f>
        <v>0.69799999999999995</v>
      </c>
      <c r="D13" s="118">
        <f>SUM(D11:E12)</f>
        <v>801827.5</v>
      </c>
      <c r="E13" s="119"/>
      <c r="H13" s="44">
        <f>H12+D11</f>
        <v>836290</v>
      </c>
    </row>
    <row r="14" spans="1:12" ht="15.75" thickBot="1" x14ac:dyDescent="0.3">
      <c r="A14" s="2"/>
      <c r="B14" s="2"/>
      <c r="C14" s="2"/>
      <c r="D14" s="2"/>
    </row>
    <row r="15" spans="1:12" ht="20.25" thickBot="1" x14ac:dyDescent="0.3">
      <c r="A15" s="14" t="s">
        <v>21</v>
      </c>
      <c r="B15" s="32"/>
      <c r="C15" s="33" t="s">
        <v>16</v>
      </c>
      <c r="D15" s="126" t="s">
        <v>12</v>
      </c>
      <c r="E15" s="127"/>
      <c r="K15" s="43"/>
    </row>
    <row r="16" spans="1:12" ht="17.25" x14ac:dyDescent="0.25">
      <c r="A16" s="16" t="s">
        <v>22</v>
      </c>
      <c r="B16" s="34"/>
      <c r="C16" s="39">
        <v>0.2</v>
      </c>
      <c r="D16" s="128">
        <f>D7*C16</f>
        <v>151635</v>
      </c>
      <c r="E16" s="129"/>
    </row>
    <row r="17" spans="1:11" ht="18" thickBot="1" x14ac:dyDescent="0.3">
      <c r="A17" s="17" t="s">
        <v>23</v>
      </c>
      <c r="B17" s="15"/>
      <c r="C17" s="40">
        <v>0.5</v>
      </c>
      <c r="D17" s="130">
        <f>D8*C17</f>
        <v>195287.5</v>
      </c>
      <c r="E17" s="131"/>
      <c r="H17" s="44">
        <f>K12-H12</f>
        <v>160825</v>
      </c>
      <c r="K17">
        <v>1148750</v>
      </c>
    </row>
    <row r="18" spans="1:11" ht="20.25" thickBot="1" x14ac:dyDescent="0.3">
      <c r="A18" s="35" t="s">
        <v>19</v>
      </c>
      <c r="B18" s="36" t="s">
        <v>20</v>
      </c>
      <c r="C18" s="57">
        <f>C22</f>
        <v>0.30199999999999999</v>
      </c>
      <c r="D18" s="132">
        <f>SUM(D16:E17)</f>
        <v>346922.5</v>
      </c>
      <c r="E18" s="133"/>
      <c r="G18" s="44"/>
      <c r="H18" s="44">
        <f>D16+H17</f>
        <v>312460</v>
      </c>
    </row>
    <row r="19" spans="1:11" x14ac:dyDescent="0.25">
      <c r="G19" s="44"/>
    </row>
    <row r="20" spans="1:11" ht="15.75" thickBot="1" x14ac:dyDescent="0.3"/>
    <row r="21" spans="1:11" ht="20.25" thickBot="1" x14ac:dyDescent="0.3">
      <c r="A21" s="22" t="s">
        <v>15</v>
      </c>
      <c r="B21" s="30"/>
      <c r="C21" s="56">
        <f>D21/D24</f>
        <v>0.69799999999999995</v>
      </c>
      <c r="D21" s="118">
        <f>D13</f>
        <v>801827.5</v>
      </c>
      <c r="E21" s="119"/>
    </row>
    <row r="22" spans="1:11" ht="20.25" thickBot="1" x14ac:dyDescent="0.3">
      <c r="A22" s="28" t="s">
        <v>21</v>
      </c>
      <c r="B22" s="29"/>
      <c r="C22" s="55">
        <f>D22/D24</f>
        <v>0.30199999999999999</v>
      </c>
      <c r="D22" s="120">
        <f>D18</f>
        <v>346922.5</v>
      </c>
      <c r="E22" s="121"/>
    </row>
    <row r="23" spans="1:11" ht="15.75" thickBot="1" x14ac:dyDescent="0.3"/>
    <row r="24" spans="1:11" ht="20.25" thickBot="1" x14ac:dyDescent="0.3">
      <c r="A24" s="10" t="s">
        <v>14</v>
      </c>
      <c r="B24" s="11"/>
      <c r="C24" s="13" t="s">
        <v>24</v>
      </c>
      <c r="D24" s="109">
        <f>SUM(D21:E22)</f>
        <v>1148750</v>
      </c>
      <c r="E24" s="110"/>
    </row>
    <row r="28" spans="1:11" x14ac:dyDescent="0.25">
      <c r="D28" s="44"/>
      <c r="H28" s="44"/>
    </row>
    <row r="29" spans="1:11" ht="20.25" customHeight="1" x14ac:dyDescent="0.25">
      <c r="H29" s="44">
        <f>H18/3</f>
        <v>104153.33333333333</v>
      </c>
    </row>
    <row r="30" spans="1:11" x14ac:dyDescent="0.25">
      <c r="I30" s="44"/>
    </row>
    <row r="31" spans="1:11" x14ac:dyDescent="0.25">
      <c r="I31" s="44"/>
    </row>
  </sheetData>
  <mergeCells count="23">
    <mergeCell ref="D8:E8"/>
    <mergeCell ref="D5:E5"/>
    <mergeCell ref="D2:E2"/>
    <mergeCell ref="D3:E3"/>
    <mergeCell ref="D4:E4"/>
    <mergeCell ref="D7:E7"/>
    <mergeCell ref="D10:E10"/>
    <mergeCell ref="D24:E24"/>
    <mergeCell ref="D21:E21"/>
    <mergeCell ref="D22:E22"/>
    <mergeCell ref="D11:E11"/>
    <mergeCell ref="D12:E12"/>
    <mergeCell ref="D13:E13"/>
    <mergeCell ref="D15:E15"/>
    <mergeCell ref="D16:E16"/>
    <mergeCell ref="D17:E17"/>
    <mergeCell ref="D18:E18"/>
    <mergeCell ref="K2:L2"/>
    <mergeCell ref="K9:L9"/>
    <mergeCell ref="K4:L4"/>
    <mergeCell ref="K5:L5"/>
    <mergeCell ref="K6:L6"/>
    <mergeCell ref="K7:L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 Fees</vt:lpstr>
      <vt:lpstr>QS_BH 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2023-09-15T07:38:45Z</dcterms:created>
  <dcterms:modified xsi:type="dcterms:W3CDTF">2023-10-05T10:30:54Z</dcterms:modified>
</cp:coreProperties>
</file>