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"/>
    </mc:Choice>
  </mc:AlternateContent>
  <xr:revisionPtr revIDLastSave="0" documentId="13_ncr:1_{CB69826A-6DBA-4844-811C-2996E41A9BB8}" xr6:coauthVersionLast="47" xr6:coauthVersionMax="47" xr10:uidLastSave="{00000000-0000-0000-0000-000000000000}"/>
  <bookViews>
    <workbookView xWindow="-120" yWindow="-120" windowWidth="29040" windowHeight="15840" xr2:uid="{260A762B-E942-4A40-AAE5-7E980C9B525F}"/>
  </bookViews>
  <sheets>
    <sheet name="Employees" sheetId="1" r:id="rId1"/>
    <sheet name="Fees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3" l="1"/>
  <c r="G28" i="3" s="1"/>
  <c r="F29" i="3"/>
  <c r="G29" i="3" s="1"/>
  <c r="G24" i="3"/>
  <c r="I65" i="3"/>
  <c r="F44" i="3"/>
  <c r="F45" i="3" s="1"/>
  <c r="G25" i="3"/>
  <c r="E25" i="3"/>
  <c r="H25" i="3" s="1"/>
  <c r="I62" i="3"/>
  <c r="I63" i="3"/>
  <c r="I61" i="3"/>
  <c r="U71" i="2"/>
  <c r="U76" i="2"/>
  <c r="H69" i="3"/>
  <c r="I68" i="3"/>
  <c r="I67" i="3"/>
  <c r="I66" i="3"/>
  <c r="I64" i="3"/>
  <c r="F21" i="2"/>
  <c r="E29" i="3"/>
  <c r="E30" i="3"/>
  <c r="H30" i="3" s="1"/>
  <c r="E28" i="3"/>
  <c r="H28" i="3" s="1"/>
  <c r="F21" i="3"/>
  <c r="H51" i="3"/>
  <c r="G30" i="3"/>
  <c r="F27" i="3"/>
  <c r="E23" i="3"/>
  <c r="H23" i="3" s="1"/>
  <c r="E24" i="3"/>
  <c r="H24" i="3" s="1"/>
  <c r="E22" i="3"/>
  <c r="H22" i="3" s="1"/>
  <c r="H43" i="3"/>
  <c r="G47" i="3"/>
  <c r="G23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H45" i="3" l="1"/>
  <c r="F50" i="3"/>
  <c r="H50" i="3" s="1"/>
  <c r="H44" i="3"/>
  <c r="H42" i="3" s="1"/>
  <c r="I69" i="3"/>
  <c r="E71" i="3" s="1"/>
  <c r="E76" i="3" s="1"/>
  <c r="E77" i="3" s="1"/>
  <c r="M49" i="2"/>
  <c r="S42" i="2"/>
  <c r="N49" i="2"/>
  <c r="F47" i="3"/>
  <c r="G27" i="3"/>
  <c r="G21" i="3"/>
  <c r="H49" i="3"/>
  <c r="H21" i="3"/>
  <c r="O41" i="2"/>
  <c r="O23" i="2"/>
  <c r="M51" i="2"/>
  <c r="M52" i="2"/>
  <c r="M27" i="2"/>
  <c r="E78" i="3" l="1"/>
  <c r="E80" i="3" s="1"/>
  <c r="H48" i="3"/>
  <c r="E53" i="3" s="1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J14" i="1" s="1"/>
  <c r="D20" i="1" s="1"/>
  <c r="I13" i="1"/>
  <c r="J13" i="1" s="1"/>
  <c r="D19" i="1" s="1"/>
  <c r="H20" i="1" l="1"/>
  <c r="J20" i="1" s="1"/>
  <c r="L20" i="1" s="1"/>
  <c r="H19" i="1"/>
  <c r="J19" i="1" s="1"/>
  <c r="F86" i="3"/>
  <c r="I86" i="3" s="1"/>
  <c r="F83" i="3"/>
  <c r="F85" i="3"/>
  <c r="I85" i="3" s="1"/>
  <c r="F84" i="3"/>
  <c r="I84" i="3" s="1"/>
  <c r="U77" i="2"/>
  <c r="T88" i="2"/>
  <c r="T92" i="2"/>
  <c r="U100" i="2"/>
  <c r="H53" i="3"/>
  <c r="H54" i="3" s="1"/>
  <c r="H55" i="3" s="1"/>
  <c r="O50" i="2"/>
  <c r="O29" i="2"/>
  <c r="O28" i="2"/>
  <c r="O24" i="2"/>
  <c r="F29" i="2"/>
  <c r="L19" i="1" l="1"/>
  <c r="L70" i="2"/>
  <c r="M70" i="2" s="1"/>
  <c r="N70" i="2" s="1"/>
  <c r="I89" i="3"/>
  <c r="I83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88" i="3" l="1"/>
  <c r="I91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29" i="3" l="1"/>
  <c r="H27" i="3" s="1"/>
  <c r="E33" i="3" s="1"/>
  <c r="H33" i="3" l="1"/>
  <c r="H34" i="3" s="1"/>
  <c r="H35" i="3" s="1"/>
  <c r="N23" i="3" s="1"/>
  <c r="K28" i="3" l="1"/>
  <c r="L28" i="3" l="1"/>
  <c r="M28" i="3" s="1"/>
  <c r="O28" i="3" s="1"/>
  <c r="N28" i="3" s="1"/>
  <c r="N30" i="3" l="1"/>
  <c r="N32" i="3" s="1"/>
</calcChain>
</file>

<file path=xl/sharedStrings.xml><?xml version="1.0" encoding="utf-8"?>
<sst xmlns="http://schemas.openxmlformats.org/spreadsheetml/2006/main" count="296" uniqueCount="153">
  <si>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</si>
  <si>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</si>
  <si>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</si>
  <si>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</si>
  <si>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</si>
  <si>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</si>
  <si>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</si>
  <si>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</si>
  <si>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</si>
  <si>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</si>
  <si>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</si>
  <si>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</si>
  <si>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</si>
  <si>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</si>
  <si>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</si>
  <si>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</si>
  <si>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</si>
  <si>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</si>
  <si>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</si>
  <si>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</si>
  <si>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</si>
  <si>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</si>
  <si>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</si>
  <si>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</si>
  <si>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</si>
  <si>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</si>
  <si>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</si>
  <si>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</si>
  <si>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</si>
  <si>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</si>
  <si>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</si>
  <si>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</si>
  <si>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</si>
  <si>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</si>
  <si>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</si>
  <si>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</si>
  <si>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</si>
  <si>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</si>
  <si>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</si>
  <si>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</si>
  <si>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</si>
  <si>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</si>
  <si>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</si>
  <si>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</si>
  <si>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</si>
  <si>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</si>
  <si>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</si>
  <si>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</si>
  <si>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</si>
  <si>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</si>
  <si>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</si>
  <si>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</si>
  <si>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</si>
  <si>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</si>
  <si>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</si>
  <si>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</si>
  <si>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</si>
  <si>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</si>
  <si>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</si>
  <si>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</si>
  <si>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</si>
  <si>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</si>
  <si>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</si>
  <si>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</si>
  <si>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</si>
  <si>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</si>
  <si>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</si>
  <si>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</si>
  <si>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</si>
  <si>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</si>
  <si>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</si>
  <si>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</si>
  <si>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</si>
  <si>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</si>
  <si>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</si>
  <si>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</si>
  <si>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</si>
  <si>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</si>
  <si>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</si>
  <si>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</si>
  <si>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</si>
  <si>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</si>
  <si>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</si>
  <si>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</si>
  <si>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</si>
  <si>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</si>
  <si>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</si>
  <si>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</si>
  <si>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</si>
  <si>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</si>
  <si>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</si>
  <si>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</si>
  <si>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</si>
  <si>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</si>
  <si>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</si>
  <si>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</si>
  <si>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</si>
  <si>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</si>
  <si>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</si>
  <si>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</si>
  <si>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</si>
  <si>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</si>
  <si>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</si>
  <si>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</si>
  <si>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</si>
  <si>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</si>
  <si>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</si>
  <si>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</si>
  <si>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</si>
  <si>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</si>
  <si>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</si>
  <si>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</si>
  <si>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</si>
  <si>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</si>
  <si>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</si>
  <si>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</si>
  <si>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</si>
  <si>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</si>
  <si>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</si>
  <si>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</si>
  <si>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</si>
  <si>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</si>
  <si>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</si>
  <si>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</si>
  <si>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</si>
  <si>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</si>
  <si>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</si>
  <si>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</si>
  <si>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</si>
  <si>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</si>
  <si>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</si>
  <si>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</si>
  <si>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</si>
  <si>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</si>
  <si>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</si>
  <si>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</si>
  <si>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</si>
  <si>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</si>
  <si>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</si>
  <si>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</si>
  <si>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</si>
  <si>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</si>
  <si>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</si>
  <si>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As-built 3D - SketchUp</t>
  </si>
  <si>
    <t>Stage 1 - 3</t>
  </si>
  <si>
    <t>Stage 4.1 - 4.2</t>
  </si>
  <si>
    <t>New addtions</t>
  </si>
  <si>
    <t>Yard addtions</t>
  </si>
  <si>
    <t>Vegetation</t>
  </si>
  <si>
    <t>Patio, Braai and Kitchen area</t>
  </si>
  <si>
    <t>Design master plan and 3D</t>
  </si>
  <si>
    <t>Admin (meetings, etc)</t>
  </si>
  <si>
    <t>Parking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</si>
</sst>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6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righ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0" fontId="8" fillId="0" borderId="12" xfId="0" applyFont="1" applyBorder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4" fillId="6" borderId="13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1" xfId="2" applyFont="1" applyFill="1" applyBorder="1" applyAlignment="1">
      <alignment horizont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9" borderId="9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164" fontId="4" fillId="0" borderId="29" xfId="0" applyNumberFormat="1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164" fontId="4" fillId="0" borderId="23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4" fontId="4" fillId="0" borderId="60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3"/>
  <sheetViews>
    <sheetView tabSelected="1" workbookViewId="0">
      <selection activeCell="M29" sqref="M2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22"/>
      <c r="B1" s="222"/>
      <c r="C1" s="222"/>
      <c r="D1" s="222"/>
      <c r="E1" s="222"/>
      <c r="F1" s="222"/>
      <c r="G1" s="222"/>
      <c r="H1" s="222"/>
      <c r="I1" s="222"/>
      <c r="J1" s="222"/>
      <c r="K1" s="222"/>
    </row>
    <row r="2" spans="1:13" x14ac:dyDescent="0.3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</row>
    <row r="3" spans="1:13" x14ac:dyDescent="0.3">
      <c r="A3" s="222"/>
      <c r="B3" s="222"/>
      <c r="C3" s="222"/>
      <c r="D3" s="222"/>
      <c r="E3" s="222"/>
      <c r="F3" s="222"/>
      <c r="G3" s="222"/>
      <c r="H3" s="222"/>
      <c r="I3" s="222"/>
      <c r="J3" s="222"/>
      <c r="K3" s="222"/>
    </row>
    <row r="4" spans="1:13" x14ac:dyDescent="0.3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</row>
    <row r="5" spans="1:13" x14ac:dyDescent="0.3">
      <c r="A5" s="222"/>
      <c r="B5" s="222"/>
      <c r="C5" s="222"/>
      <c r="D5" s="222"/>
      <c r="E5" s="222"/>
      <c r="F5" s="222"/>
      <c r="G5" s="222"/>
      <c r="H5" s="222"/>
      <c r="I5" s="222"/>
      <c r="J5" s="222"/>
      <c r="K5" s="222"/>
    </row>
    <row r="6" spans="1:13" x14ac:dyDescent="0.3">
      <c r="A6" s="222"/>
      <c r="B6" s="222"/>
      <c r="C6" s="222"/>
      <c r="D6" s="222"/>
      <c r="E6" s="222"/>
      <c r="F6" s="222"/>
      <c r="G6" s="222"/>
      <c r="H6" s="222"/>
      <c r="I6" s="222"/>
      <c r="J6" s="222"/>
      <c r="K6" s="222"/>
    </row>
    <row r="7" spans="1:13" x14ac:dyDescent="0.3">
      <c r="A7" s="222"/>
      <c r="B7" s="222"/>
      <c r="C7" s="222"/>
      <c r="D7" s="222"/>
      <c r="E7" s="222"/>
      <c r="F7" s="222"/>
      <c r="G7" s="222"/>
      <c r="H7" s="222"/>
      <c r="I7" s="222"/>
      <c r="J7" s="222"/>
      <c r="K7" s="222"/>
    </row>
    <row r="8" spans="1:13" x14ac:dyDescent="0.3">
      <c r="A8" s="222"/>
      <c r="B8" s="222"/>
      <c r="C8" s="222"/>
      <c r="D8" s="222"/>
      <c r="E8" s="222"/>
      <c r="F8" s="222"/>
      <c r="G8" s="222"/>
      <c r="H8" s="222"/>
      <c r="I8" s="222"/>
      <c r="J8" s="222"/>
      <c r="K8" s="222"/>
    </row>
    <row r="9" spans="1:13" x14ac:dyDescent="0.3">
      <c r="A9" s="222"/>
      <c r="B9" s="222"/>
      <c r="C9" s="222"/>
      <c r="D9" s="222"/>
      <c r="E9" s="222"/>
      <c r="F9" s="222"/>
      <c r="G9" s="222"/>
      <c r="H9" s="222"/>
      <c r="I9" s="222"/>
      <c r="J9" s="222"/>
      <c r="K9" s="222"/>
    </row>
    <row r="10" spans="1:13" x14ac:dyDescent="0.3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</row>
    <row r="11" spans="1:13" ht="21" thickBot="1" x14ac:dyDescent="0.35">
      <c r="A11" s="220" t="s">
        <v>8</v>
      </c>
      <c r="B11" s="221"/>
      <c r="C11" s="221"/>
      <c r="D11" s="221"/>
      <c r="E11" s="221"/>
      <c r="F11" s="221"/>
      <c r="G11" s="221"/>
      <c r="H11" s="221"/>
      <c r="I11" s="221"/>
      <c r="J11" s="221"/>
      <c r="K11" s="221"/>
      <c r="M11" s="8"/>
    </row>
    <row r="12" spans="1:13" ht="18.75" customHeight="1" thickBot="1" x14ac:dyDescent="0.35">
      <c r="A12" s="172" t="s">
        <v>138</v>
      </c>
      <c r="B12" s="217" t="s">
        <v>1</v>
      </c>
      <c r="C12" s="217"/>
      <c r="D12" s="171" t="s">
        <v>0</v>
      </c>
      <c r="E12" s="210" t="s">
        <v>2</v>
      </c>
      <c r="F12" s="210"/>
      <c r="G12" s="210"/>
      <c r="H12" s="209" t="s">
        <v>12</v>
      </c>
      <c r="I12" s="209"/>
      <c r="J12" s="223" t="s">
        <v>5</v>
      </c>
      <c r="K12" s="224"/>
    </row>
    <row r="13" spans="1:13" x14ac:dyDescent="0.3">
      <c r="A13" s="5">
        <v>1</v>
      </c>
      <c r="B13" s="211" t="s">
        <v>6</v>
      </c>
      <c r="C13" s="211"/>
      <c r="D13" s="1" t="s">
        <v>3</v>
      </c>
      <c r="E13" s="6"/>
      <c r="F13" s="212">
        <v>40870</v>
      </c>
      <c r="G13" s="212"/>
      <c r="H13" s="7">
        <v>0.15</v>
      </c>
      <c r="I13" s="6">
        <f>F13*H13</f>
        <v>6130.5</v>
      </c>
      <c r="J13" s="225">
        <f>F13+I13</f>
        <v>47000.5</v>
      </c>
      <c r="K13" s="225"/>
      <c r="M13" s="6"/>
    </row>
    <row r="14" spans="1:13" x14ac:dyDescent="0.3">
      <c r="A14" s="5">
        <v>2</v>
      </c>
      <c r="B14" s="218" t="s">
        <v>7</v>
      </c>
      <c r="C14" s="218"/>
      <c r="D14" s="1" t="s">
        <v>3</v>
      </c>
      <c r="F14" s="219">
        <v>38000</v>
      </c>
      <c r="G14" s="219"/>
      <c r="H14" s="7">
        <v>0.15</v>
      </c>
      <c r="I14" s="6">
        <f>F14*H14</f>
        <v>5700</v>
      </c>
      <c r="J14" s="212">
        <f>F14+I14</f>
        <v>43700</v>
      </c>
      <c r="K14" s="212"/>
    </row>
    <row r="15" spans="1:13" x14ac:dyDescent="0.3">
      <c r="A15" s="5"/>
      <c r="G15" s="2"/>
    </row>
    <row r="16" spans="1:13" x14ac:dyDescent="0.3">
      <c r="A16" s="5"/>
    </row>
    <row r="17" spans="1:15" ht="21" thickBot="1" x14ac:dyDescent="0.35">
      <c r="A17" s="215" t="s">
        <v>9</v>
      </c>
      <c r="B17" s="215"/>
      <c r="C17" s="215"/>
      <c r="D17" s="215"/>
      <c r="E17" s="215"/>
      <c r="F17" s="215"/>
      <c r="G17" s="215"/>
      <c r="H17" s="215"/>
      <c r="I17" s="215"/>
      <c r="J17" s="215"/>
      <c r="K17" s="215"/>
    </row>
    <row r="18" spans="1:15" ht="18" thickBot="1" x14ac:dyDescent="0.35">
      <c r="A18" s="156" t="s">
        <v>138</v>
      </c>
      <c r="B18" s="214" t="s">
        <v>10</v>
      </c>
      <c r="C18" s="214"/>
      <c r="D18" s="213" t="s">
        <v>13</v>
      </c>
      <c r="E18" s="213"/>
      <c r="F18" s="214" t="s">
        <v>11</v>
      </c>
      <c r="G18" s="214"/>
      <c r="H18" s="173" t="s">
        <v>139</v>
      </c>
      <c r="I18" s="174" t="s">
        <v>98</v>
      </c>
      <c r="J18" s="226" t="s">
        <v>14</v>
      </c>
      <c r="K18" s="226"/>
      <c r="L18" s="207" t="s">
        <v>99</v>
      </c>
      <c r="M18" s="204"/>
      <c r="N18" s="205"/>
      <c r="O18" s="206"/>
    </row>
    <row r="19" spans="1:15" x14ac:dyDescent="0.3">
      <c r="A19" s="5">
        <v>1</v>
      </c>
      <c r="B19" s="218">
        <v>21</v>
      </c>
      <c r="C19" s="218"/>
      <c r="D19" s="216">
        <f>J13/B19</f>
        <v>2238.1190476190477</v>
      </c>
      <c r="E19" s="216"/>
      <c r="F19" s="218">
        <v>8</v>
      </c>
      <c r="G19" s="218"/>
      <c r="H19" s="127">
        <f>D19/F19</f>
        <v>279.76488095238096</v>
      </c>
      <c r="I19" s="2">
        <v>2.4</v>
      </c>
      <c r="J19" s="227">
        <f>H19*I19</f>
        <v>671.43571428571431</v>
      </c>
      <c r="K19" s="227"/>
      <c r="L19" s="208">
        <f>J19*F19</f>
        <v>5371.4857142857145</v>
      </c>
      <c r="M19" s="208"/>
      <c r="N19" s="208"/>
      <c r="O19" s="208"/>
    </row>
    <row r="20" spans="1:15" x14ac:dyDescent="0.3">
      <c r="A20" s="5">
        <v>2</v>
      </c>
      <c r="B20" s="218">
        <v>21</v>
      </c>
      <c r="C20" s="218"/>
      <c r="D20" s="216">
        <f>J14/B20</f>
        <v>2080.9523809523807</v>
      </c>
      <c r="E20" s="216"/>
      <c r="F20" s="218">
        <v>8</v>
      </c>
      <c r="G20" s="218"/>
      <c r="H20" s="127">
        <f>D20/F20</f>
        <v>260.11904761904759</v>
      </c>
      <c r="I20" s="2">
        <v>2.4</v>
      </c>
      <c r="J20" s="227">
        <f>H20*I20</f>
        <v>624.28571428571422</v>
      </c>
      <c r="K20" s="227"/>
      <c r="L20" s="208">
        <f>J20*F20</f>
        <v>4994.2857142857138</v>
      </c>
      <c r="M20" s="208"/>
      <c r="N20" s="208"/>
      <c r="O20" s="208"/>
    </row>
    <row r="21" spans="1:15" x14ac:dyDescent="0.3">
      <c r="A21" s="5"/>
    </row>
    <row r="22" spans="1:15" x14ac:dyDescent="0.3">
      <c r="A22" s="5"/>
    </row>
    <row r="23" spans="1:15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5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5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5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5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5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5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5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5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5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27">
    <mergeCell ref="F20:G20"/>
    <mergeCell ref="J18:K18"/>
    <mergeCell ref="J19:K19"/>
    <mergeCell ref="J20:K20"/>
    <mergeCell ref="B19:C19"/>
    <mergeCell ref="B20:C20"/>
    <mergeCell ref="A11:K11"/>
    <mergeCell ref="A1:K10"/>
    <mergeCell ref="J12:K12"/>
    <mergeCell ref="J13:K13"/>
    <mergeCell ref="J14:K14"/>
    <mergeCell ref="L19:O19"/>
    <mergeCell ref="L20:O20"/>
    <mergeCell ref="H12:I12"/>
    <mergeCell ref="E12:G12"/>
    <mergeCell ref="B13:C13"/>
    <mergeCell ref="F13:G13"/>
    <mergeCell ref="D18:E18"/>
    <mergeCell ref="F18:G18"/>
    <mergeCell ref="A17:K17"/>
    <mergeCell ref="D19:E19"/>
    <mergeCell ref="D20:E20"/>
    <mergeCell ref="B12:C12"/>
    <mergeCell ref="B14:C14"/>
    <mergeCell ref="F14:G14"/>
    <mergeCell ref="B18:C18"/>
    <mergeCell ref="F19:G19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5"/>
  <sheetViews>
    <sheetView zoomScale="85" zoomScaleNormal="85" workbookViewId="0">
      <selection activeCell="L36" sqref="L36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customWidth="1"/>
    <col min="12" max="12" width="23.140625" customWidth="1"/>
    <col min="13" max="13" width="30.42578125" customWidth="1"/>
    <col min="14" max="14" width="31.7109375" customWidth="1"/>
    <col min="15" max="15" width="23.7109375" customWidth="1"/>
  </cols>
  <sheetData>
    <row r="1" spans="1:14" ht="17.25" x14ac:dyDescent="0.3">
      <c r="A1" s="233"/>
      <c r="B1" s="233"/>
      <c r="C1" s="233"/>
      <c r="D1" s="233"/>
      <c r="E1" s="233"/>
      <c r="F1" s="233"/>
      <c r="G1" s="233"/>
      <c r="H1" s="233"/>
      <c r="I1" s="233"/>
      <c r="J1" s="105"/>
      <c r="K1" s="105"/>
      <c r="L1" s="1"/>
      <c r="M1" s="1"/>
      <c r="N1" s="1"/>
    </row>
    <row r="2" spans="1:14" ht="17.25" x14ac:dyDescent="0.3">
      <c r="A2" s="233"/>
      <c r="B2" s="233"/>
      <c r="C2" s="233"/>
      <c r="D2" s="233"/>
      <c r="E2" s="233"/>
      <c r="F2" s="233"/>
      <c r="G2" s="233"/>
      <c r="H2" s="233"/>
      <c r="I2" s="233"/>
      <c r="J2" s="1"/>
      <c r="K2" s="1"/>
      <c r="L2" s="1"/>
      <c r="M2" s="1"/>
      <c r="N2" s="1"/>
    </row>
    <row r="3" spans="1:14" ht="17.25" x14ac:dyDescent="0.3">
      <c r="A3" s="233"/>
      <c r="B3" s="233"/>
      <c r="C3" s="233"/>
      <c r="D3" s="233"/>
      <c r="E3" s="233"/>
      <c r="F3" s="233"/>
      <c r="G3" s="233"/>
      <c r="H3" s="233"/>
      <c r="I3" s="233"/>
      <c r="J3" s="1"/>
      <c r="K3" s="1"/>
      <c r="L3" s="1"/>
      <c r="M3" s="1"/>
      <c r="N3" s="1"/>
    </row>
    <row r="4" spans="1:14" ht="17.25" x14ac:dyDescent="0.3">
      <c r="A4" s="233"/>
      <c r="B4" s="233"/>
      <c r="C4" s="233"/>
      <c r="D4" s="233"/>
      <c r="E4" s="233"/>
      <c r="F4" s="233"/>
      <c r="G4" s="233"/>
      <c r="H4" s="233"/>
      <c r="I4" s="233"/>
      <c r="J4" s="2"/>
      <c r="K4" s="2"/>
      <c r="L4" s="1"/>
      <c r="M4" s="1"/>
      <c r="N4" s="1"/>
    </row>
    <row r="5" spans="1:14" ht="17.25" x14ac:dyDescent="0.3">
      <c r="A5" s="233"/>
      <c r="B5" s="233"/>
      <c r="C5" s="233"/>
      <c r="D5" s="233"/>
      <c r="E5" s="233"/>
      <c r="F5" s="233"/>
      <c r="G5" s="233"/>
      <c r="H5" s="233"/>
      <c r="I5" s="233"/>
      <c r="J5" s="2"/>
      <c r="K5" s="2"/>
      <c r="L5" s="1"/>
      <c r="M5" s="1"/>
      <c r="N5" s="1"/>
    </row>
    <row r="6" spans="1:14" ht="17.25" x14ac:dyDescent="0.3">
      <c r="A6" s="233"/>
      <c r="B6" s="233"/>
      <c r="C6" s="233"/>
      <c r="D6" s="233"/>
      <c r="E6" s="233"/>
      <c r="F6" s="233"/>
      <c r="G6" s="233"/>
      <c r="H6" s="233"/>
      <c r="I6" s="233"/>
      <c r="J6" s="2"/>
      <c r="K6" s="2"/>
      <c r="L6" s="1"/>
      <c r="M6" s="1"/>
      <c r="N6" s="1"/>
    </row>
    <row r="7" spans="1:14" ht="17.25" x14ac:dyDescent="0.3">
      <c r="A7" s="233"/>
      <c r="B7" s="233"/>
      <c r="C7" s="233"/>
      <c r="D7" s="233"/>
      <c r="E7" s="233"/>
      <c r="F7" s="233"/>
      <c r="G7" s="233"/>
      <c r="H7" s="233"/>
      <c r="I7" s="233"/>
      <c r="J7" s="2"/>
      <c r="K7" s="2"/>
      <c r="L7" s="1"/>
      <c r="M7" s="1"/>
      <c r="N7" s="1"/>
    </row>
    <row r="8" spans="1:14" ht="17.25" x14ac:dyDescent="0.3">
      <c r="A8" s="233"/>
      <c r="B8" s="233"/>
      <c r="C8" s="233"/>
      <c r="D8" s="233"/>
      <c r="E8" s="233"/>
      <c r="F8" s="233"/>
      <c r="G8" s="233"/>
      <c r="H8" s="233"/>
      <c r="I8" s="233"/>
      <c r="J8" s="1"/>
      <c r="K8" s="1"/>
      <c r="L8" s="1"/>
      <c r="M8" s="1"/>
      <c r="N8" s="1"/>
    </row>
    <row r="9" spans="1:14" ht="17.25" x14ac:dyDescent="0.3">
      <c r="A9" s="233"/>
      <c r="B9" s="233"/>
      <c r="C9" s="233"/>
      <c r="D9" s="233"/>
      <c r="E9" s="233"/>
      <c r="F9" s="233"/>
      <c r="G9" s="233"/>
      <c r="H9" s="233"/>
      <c r="I9" s="233"/>
      <c r="J9" s="2"/>
      <c r="K9" s="2"/>
      <c r="L9" s="1"/>
      <c r="M9" s="1"/>
      <c r="N9" s="1"/>
    </row>
    <row r="10" spans="1:14" ht="17.25" x14ac:dyDescent="0.3">
      <c r="A10" s="233"/>
      <c r="B10" s="233"/>
      <c r="C10" s="233"/>
      <c r="D10" s="233"/>
      <c r="E10" s="233"/>
      <c r="F10" s="233"/>
      <c r="G10" s="233"/>
      <c r="H10" s="233"/>
      <c r="I10" s="233"/>
      <c r="J10" s="2"/>
      <c r="K10" s="2"/>
      <c r="L10" s="1"/>
      <c r="M10" s="1"/>
      <c r="N10" s="1"/>
    </row>
    <row r="11" spans="1:14" ht="17.25" x14ac:dyDescent="0.3">
      <c r="A11" s="233"/>
      <c r="B11" s="233"/>
      <c r="C11" s="233"/>
      <c r="D11" s="233"/>
      <c r="E11" s="233"/>
      <c r="F11" s="233"/>
      <c r="G11" s="233"/>
      <c r="H11" s="233"/>
      <c r="I11" s="233"/>
      <c r="J11" s="2"/>
      <c r="K11" s="2"/>
      <c r="L11" s="1"/>
      <c r="M11" s="1"/>
      <c r="N11" s="1"/>
    </row>
    <row r="12" spans="1:14" ht="17.25" x14ac:dyDescent="0.3">
      <c r="A12" s="233"/>
      <c r="B12" s="233"/>
      <c r="C12" s="233"/>
      <c r="D12" s="233"/>
      <c r="E12" s="233"/>
      <c r="F12" s="233"/>
      <c r="G12" s="233"/>
      <c r="H12" s="233"/>
      <c r="I12" s="233"/>
      <c r="J12" s="2"/>
      <c r="K12" s="2"/>
      <c r="L12" s="1"/>
      <c r="M12" s="1"/>
      <c r="N12" s="1"/>
    </row>
    <row r="13" spans="1:14" ht="17.25" x14ac:dyDescent="0.3">
      <c r="A13" s="233"/>
      <c r="B13" s="233"/>
      <c r="C13" s="233"/>
      <c r="D13" s="233"/>
      <c r="E13" s="233"/>
      <c r="F13" s="233"/>
      <c r="G13" s="233"/>
      <c r="H13" s="233"/>
      <c r="I13" s="233"/>
      <c r="J13" s="1"/>
      <c r="K13" s="1"/>
      <c r="L13" s="1"/>
      <c r="M13" s="1"/>
      <c r="N13" s="1"/>
    </row>
    <row r="14" spans="1:14" ht="17.25" x14ac:dyDescent="0.3">
      <c r="A14" s="233"/>
      <c r="B14" s="233"/>
      <c r="C14" s="233"/>
      <c r="D14" s="233"/>
      <c r="E14" s="233"/>
      <c r="F14" s="233"/>
      <c r="G14" s="233"/>
      <c r="H14" s="233"/>
      <c r="I14" s="233"/>
      <c r="J14" s="1"/>
      <c r="K14" s="1"/>
      <c r="L14" s="1"/>
      <c r="M14" s="1"/>
      <c r="N14" s="1"/>
    </row>
    <row r="15" spans="1:14" ht="17.25" x14ac:dyDescent="0.3">
      <c r="A15" s="233"/>
      <c r="B15" s="233"/>
      <c r="C15" s="233"/>
      <c r="D15" s="233"/>
      <c r="E15" s="233"/>
      <c r="F15" s="233"/>
      <c r="G15" s="233"/>
      <c r="H15" s="233"/>
      <c r="I15" s="233"/>
      <c r="J15" s="1"/>
      <c r="K15" s="1"/>
      <c r="L15" s="3"/>
      <c r="M15" s="1"/>
      <c r="N15" s="1"/>
    </row>
    <row r="16" spans="1:14" ht="18" thickBot="1" x14ac:dyDescent="0.35">
      <c r="A16" s="233"/>
      <c r="B16" s="233"/>
      <c r="C16" s="233"/>
      <c r="D16" s="233"/>
      <c r="E16" s="233"/>
      <c r="F16" s="233"/>
      <c r="G16" s="233"/>
      <c r="H16" s="233"/>
      <c r="I16" s="233"/>
      <c r="J16" s="2"/>
      <c r="K16" s="2"/>
      <c r="L16" s="3"/>
      <c r="M16" s="1"/>
      <c r="N16" s="1"/>
    </row>
    <row r="17" spans="1:15" ht="21" thickBot="1" x14ac:dyDescent="0.35">
      <c r="A17" s="234" t="s">
        <v>15</v>
      </c>
      <c r="B17" s="235"/>
      <c r="C17" s="235"/>
      <c r="D17" s="235"/>
      <c r="E17" s="235"/>
      <c r="F17" s="235"/>
      <c r="G17" s="235"/>
      <c r="H17" s="235"/>
      <c r="I17" s="236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248" t="s">
        <v>82</v>
      </c>
      <c r="B19" s="249"/>
      <c r="C19" s="250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251" t="s">
        <v>77</v>
      </c>
      <c r="B20" s="232"/>
      <c r="C20" s="232"/>
      <c r="D20" s="68" t="s">
        <v>79</v>
      </c>
      <c r="E20" s="68" t="s">
        <v>80</v>
      </c>
      <c r="F20" s="68" t="s">
        <v>78</v>
      </c>
      <c r="G20" s="111" t="s">
        <v>24</v>
      </c>
      <c r="H20" s="232" t="s">
        <v>5</v>
      </c>
      <c r="I20" s="232"/>
      <c r="J20" s="1"/>
      <c r="K20" s="1"/>
      <c r="L20" s="1"/>
      <c r="N20" s="3"/>
    </row>
    <row r="21" spans="1:15" ht="18" thickBot="1" x14ac:dyDescent="0.35">
      <c r="A21" s="262" t="s">
        <v>144</v>
      </c>
      <c r="B21" s="263"/>
      <c r="C21" s="114"/>
      <c r="D21" s="114"/>
      <c r="E21" s="120"/>
      <c r="F21" s="121">
        <f>SUM(F22:F24)</f>
        <v>64</v>
      </c>
      <c r="G21" s="158">
        <f>SUM(G22:G24)</f>
        <v>8</v>
      </c>
      <c r="H21" s="240">
        <f>SUM(H22:I24)</f>
        <v>40000</v>
      </c>
      <c r="I21" s="264"/>
      <c r="J21" s="1"/>
      <c r="K21" s="288" t="s">
        <v>103</v>
      </c>
      <c r="L21" s="289"/>
      <c r="M21" s="290"/>
      <c r="N21" s="182">
        <f>G27+G21</f>
        <v>25.5</v>
      </c>
    </row>
    <row r="22" spans="1:15" ht="18" thickBot="1" x14ac:dyDescent="0.35">
      <c r="A22" s="358" t="s">
        <v>120</v>
      </c>
      <c r="B22" s="359"/>
      <c r="C22" s="43"/>
      <c r="D22" s="146" t="s">
        <v>119</v>
      </c>
      <c r="E22" s="161">
        <f>IF(D22="Dewald",ROUNDUP(625,1),Employees!$J$19)</f>
        <v>625</v>
      </c>
      <c r="F22" s="147">
        <v>0</v>
      </c>
      <c r="G22" s="159">
        <f>F22/8</f>
        <v>0</v>
      </c>
      <c r="H22" s="265">
        <f>F22*E22</f>
        <v>0</v>
      </c>
      <c r="I22" s="265"/>
      <c r="J22" s="1"/>
      <c r="N22" s="3"/>
    </row>
    <row r="23" spans="1:15" ht="18" thickBot="1" x14ac:dyDescent="0.35">
      <c r="A23" s="244" t="s">
        <v>143</v>
      </c>
      <c r="B23" s="244"/>
      <c r="C23" s="49"/>
      <c r="D23" s="148" t="s">
        <v>119</v>
      </c>
      <c r="E23" s="92">
        <f>IF(D23="Dewald",ROUNDUP(625,1),Employees!$J$19)</f>
        <v>625</v>
      </c>
      <c r="F23" s="148">
        <v>16</v>
      </c>
      <c r="G23" s="113">
        <f>F23/8</f>
        <v>2</v>
      </c>
      <c r="H23" s="258">
        <f>F23*E23</f>
        <v>10000</v>
      </c>
      <c r="I23" s="259"/>
      <c r="J23" s="1"/>
      <c r="K23" s="291" t="s">
        <v>121</v>
      </c>
      <c r="L23" s="292"/>
      <c r="M23" s="293"/>
      <c r="N23" s="183">
        <f>H35/N21</f>
        <v>5000</v>
      </c>
    </row>
    <row r="24" spans="1:15" ht="17.25" x14ac:dyDescent="0.3">
      <c r="A24" s="346" t="s">
        <v>150</v>
      </c>
      <c r="B24" s="346"/>
      <c r="C24" s="1"/>
      <c r="D24" s="148" t="s">
        <v>119</v>
      </c>
      <c r="E24" s="92">
        <f>IF(D24="Dewald",ROUNDUP(625,1),Employees!$J$19)</f>
        <v>625</v>
      </c>
      <c r="F24" s="148">
        <v>48</v>
      </c>
      <c r="G24" s="113">
        <f>F24/8</f>
        <v>6</v>
      </c>
      <c r="H24" s="258">
        <f>F24*E24</f>
        <v>30000</v>
      </c>
      <c r="I24" s="259"/>
      <c r="J24" s="1"/>
      <c r="N24" s="169"/>
    </row>
    <row r="25" spans="1:15" ht="17.25" x14ac:dyDescent="0.3">
      <c r="A25" s="244" t="s">
        <v>151</v>
      </c>
      <c r="B25" s="244"/>
      <c r="C25" s="1"/>
      <c r="D25" s="148" t="s">
        <v>119</v>
      </c>
      <c r="E25" s="92">
        <f>IF(D25="Dewald",ROUNDUP(625,1),Employees!$J$19)</f>
        <v>625</v>
      </c>
      <c r="F25" s="148">
        <v>8</v>
      </c>
      <c r="G25" s="113">
        <f>F25/8</f>
        <v>1</v>
      </c>
      <c r="H25" s="258">
        <f>F25*E25</f>
        <v>5000</v>
      </c>
      <c r="I25" s="259"/>
      <c r="J25" s="1"/>
      <c r="N25" s="169"/>
    </row>
    <row r="26" spans="1:15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</row>
    <row r="27" spans="1:15" ht="18" thickBot="1" x14ac:dyDescent="0.35">
      <c r="A27" s="238" t="s">
        <v>145</v>
      </c>
      <c r="B27" s="239"/>
      <c r="C27" s="110"/>
      <c r="D27" s="110"/>
      <c r="E27" s="110"/>
      <c r="F27" s="123">
        <f>SUM(F28:F31)</f>
        <v>140</v>
      </c>
      <c r="G27" s="123">
        <f>SUM(G28:G31)</f>
        <v>17.5</v>
      </c>
      <c r="H27" s="240">
        <f>SUM(H28:I30)</f>
        <v>87500</v>
      </c>
      <c r="I27" s="228"/>
      <c r="J27" s="1"/>
      <c r="K27" s="177" t="s">
        <v>140</v>
      </c>
      <c r="L27" s="179" t="s">
        <v>130</v>
      </c>
      <c r="M27" s="180" t="s">
        <v>125</v>
      </c>
      <c r="N27" s="181" t="s">
        <v>128</v>
      </c>
      <c r="O27" s="178" t="s">
        <v>126</v>
      </c>
    </row>
    <row r="28" spans="1:15" ht="17.25" x14ac:dyDescent="0.3">
      <c r="A28" s="252" t="s">
        <v>89</v>
      </c>
      <c r="B28" s="252"/>
      <c r="C28" s="164"/>
      <c r="D28" s="162" t="s">
        <v>119</v>
      </c>
      <c r="E28" s="160">
        <f>IF(D28="Dewald",ROUNDUP(625,1),Employees!$J$19)</f>
        <v>625</v>
      </c>
      <c r="F28" s="23">
        <f>14*8</f>
        <v>112</v>
      </c>
      <c r="G28" s="113">
        <f>F28/8</f>
        <v>14</v>
      </c>
      <c r="H28" s="253">
        <f>F28*E28</f>
        <v>70000</v>
      </c>
      <c r="I28" s="254"/>
      <c r="J28" s="1"/>
      <c r="K28" s="184">
        <f>H35</f>
        <v>127500</v>
      </c>
      <c r="L28" s="90">
        <f>K28*0.05</f>
        <v>6375</v>
      </c>
      <c r="M28" s="90">
        <f>K28-L28</f>
        <v>121125</v>
      </c>
      <c r="N28" s="184">
        <f>M28-O28</f>
        <v>70656.25</v>
      </c>
      <c r="O28" s="186">
        <f>M28/2.4</f>
        <v>50468.75</v>
      </c>
    </row>
    <row r="29" spans="1:15" ht="18" thickBot="1" x14ac:dyDescent="0.35">
      <c r="A29" s="252" t="s">
        <v>62</v>
      </c>
      <c r="B29" s="252"/>
      <c r="C29" s="23"/>
      <c r="D29" s="162" t="s">
        <v>119</v>
      </c>
      <c r="E29" s="160">
        <f>IF(D29="Dewald",ROUNDUP(625,1),Employees!$J$19)</f>
        <v>625</v>
      </c>
      <c r="F29" s="23">
        <f>8*3</f>
        <v>24</v>
      </c>
      <c r="G29" s="113">
        <f>F29/8</f>
        <v>3</v>
      </c>
      <c r="H29" s="253">
        <f>F29*E29</f>
        <v>15000</v>
      </c>
      <c r="I29" s="254"/>
      <c r="J29" s="1"/>
      <c r="N29" s="169"/>
    </row>
    <row r="30" spans="1:15" ht="18" thickBot="1" x14ac:dyDescent="0.35">
      <c r="A30" s="244" t="s">
        <v>124</v>
      </c>
      <c r="B30" s="244"/>
      <c r="C30" s="49"/>
      <c r="D30" s="162" t="s">
        <v>119</v>
      </c>
      <c r="E30" s="160">
        <f>IF(D30="Dewald",ROUNDUP(625,1),Employees!$J$19)</f>
        <v>625</v>
      </c>
      <c r="F30" s="23">
        <v>4</v>
      </c>
      <c r="G30" s="113">
        <f>F30/8</f>
        <v>0.5</v>
      </c>
      <c r="H30" s="253">
        <f>F30*E30</f>
        <v>2500</v>
      </c>
      <c r="I30" s="254"/>
      <c r="J30" s="1"/>
      <c r="K30" s="176" t="s">
        <v>127</v>
      </c>
      <c r="L30" s="167"/>
      <c r="M30" s="167"/>
      <c r="N30" s="185">
        <f>N28*0.15</f>
        <v>10598.4375</v>
      </c>
    </row>
    <row r="31" spans="1:15" ht="18" thickBot="1" x14ac:dyDescent="0.35">
      <c r="A31" s="343"/>
      <c r="B31" s="344"/>
      <c r="C31" s="49"/>
      <c r="D31" s="49"/>
      <c r="E31" s="160"/>
      <c r="F31" s="49"/>
      <c r="G31" s="109"/>
      <c r="H31" s="266"/>
      <c r="I31" s="266"/>
      <c r="J31" s="1"/>
      <c r="L31" s="145"/>
      <c r="M31" s="165"/>
      <c r="N31" s="169"/>
    </row>
    <row r="32" spans="1:15" ht="18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75" t="s">
        <v>129</v>
      </c>
      <c r="L32" s="167"/>
      <c r="M32" s="167"/>
      <c r="N32" s="185">
        <f>N28-N30</f>
        <v>60057.8125</v>
      </c>
    </row>
    <row r="33" spans="1:14" ht="18" x14ac:dyDescent="0.3">
      <c r="A33" s="116"/>
      <c r="B33" s="360" t="s">
        <v>123</v>
      </c>
      <c r="C33" s="360"/>
      <c r="D33" s="360"/>
      <c r="E33" s="360" t="str">
        <f xml:space="preserve"> IF(AND(H27=0,H21=0),"",IF(H27=0,A21,CONCATENATE(A21," &amp; ",A27)))</f>
        <v>Stage 1 - 3 &amp; Stage 4.1 - 4.2</v>
      </c>
      <c r="F33" s="360"/>
      <c r="G33" s="360"/>
      <c r="H33" s="216">
        <f>H27+H21</f>
        <v>127500</v>
      </c>
      <c r="I33" s="218"/>
      <c r="J33" s="1"/>
      <c r="K33" s="1"/>
      <c r="L33" s="165"/>
      <c r="N33" s="169"/>
    </row>
    <row r="34" spans="1:14" ht="18.75" thickBot="1" x14ac:dyDescent="0.35">
      <c r="A34" s="116"/>
      <c r="B34" s="116"/>
      <c r="C34" s="116"/>
      <c r="E34" s="163" t="s">
        <v>122</v>
      </c>
      <c r="F34" s="269">
        <v>0</v>
      </c>
      <c r="G34" s="269"/>
      <c r="H34" s="216">
        <f>H33*F34</f>
        <v>0</v>
      </c>
      <c r="I34" s="218"/>
      <c r="J34" s="1"/>
      <c r="K34" s="1"/>
      <c r="L34" s="1"/>
      <c r="M34" s="1"/>
      <c r="N34" s="90"/>
    </row>
    <row r="35" spans="1:14" ht="19.5" thickBot="1" x14ac:dyDescent="0.35">
      <c r="A35" s="1"/>
      <c r="B35" s="1"/>
      <c r="C35" s="1"/>
      <c r="D35" s="1"/>
      <c r="F35" s="270" t="s">
        <v>93</v>
      </c>
      <c r="G35" s="271"/>
      <c r="H35" s="267">
        <f>H33-H34</f>
        <v>127500</v>
      </c>
      <c r="I35" s="268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4" ht="17.25" x14ac:dyDescent="0.3">
      <c r="A37" s="126"/>
      <c r="B37" s="126"/>
      <c r="C37" s="126"/>
      <c r="D37" s="126"/>
      <c r="E37" s="126"/>
      <c r="F37" s="126"/>
      <c r="G37" s="126"/>
      <c r="H37" s="126"/>
      <c r="I37" s="126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248" t="s">
        <v>95</v>
      </c>
      <c r="B40" s="249"/>
      <c r="C40" s="250"/>
      <c r="D40" s="1"/>
      <c r="E40" s="3" t="s">
        <v>86</v>
      </c>
      <c r="F40" s="1"/>
      <c r="G40" s="1"/>
      <c r="H40" s="1"/>
      <c r="I40" s="1"/>
      <c r="N40" s="1"/>
    </row>
    <row r="41" spans="1:14" ht="18" thickBot="1" x14ac:dyDescent="0.35">
      <c r="A41" s="251" t="s">
        <v>77</v>
      </c>
      <c r="B41" s="232"/>
      <c r="C41" s="232"/>
      <c r="D41" s="68" t="s">
        <v>79</v>
      </c>
      <c r="E41" s="68" t="s">
        <v>94</v>
      </c>
      <c r="F41" s="68" t="s">
        <v>96</v>
      </c>
      <c r="G41" s="111"/>
      <c r="H41" s="232" t="s">
        <v>5</v>
      </c>
      <c r="I41" s="232"/>
      <c r="M41" s="1"/>
      <c r="N41" s="1"/>
    </row>
    <row r="42" spans="1:14" ht="18" thickBot="1" x14ac:dyDescent="0.35">
      <c r="A42" s="262" t="s">
        <v>144</v>
      </c>
      <c r="B42" s="263"/>
      <c r="C42" s="114"/>
      <c r="D42" s="114"/>
      <c r="E42" s="120"/>
      <c r="F42" s="121" t="s">
        <v>115</v>
      </c>
      <c r="G42" s="122" t="s">
        <v>101</v>
      </c>
      <c r="H42" s="240">
        <f>SUM(H43:I45)</f>
        <v>48545</v>
      </c>
      <c r="I42" s="264"/>
      <c r="M42" s="6"/>
      <c r="N42" s="165"/>
    </row>
    <row r="43" spans="1:14" ht="17.25" x14ac:dyDescent="0.3">
      <c r="A43" s="247" t="s">
        <v>143</v>
      </c>
      <c r="B43" s="247"/>
      <c r="C43" s="6"/>
      <c r="D43" s="6" t="s">
        <v>119</v>
      </c>
      <c r="E43" s="6">
        <v>25</v>
      </c>
      <c r="F43" s="1">
        <v>415</v>
      </c>
      <c r="G43" s="107">
        <v>0</v>
      </c>
      <c r="H43" s="229">
        <f t="shared" ref="H43" si="0">F43*E43</f>
        <v>10375</v>
      </c>
      <c r="I43" s="229"/>
    </row>
    <row r="44" spans="1:14" ht="17.25" x14ac:dyDescent="0.3">
      <c r="A44" s="247" t="s">
        <v>150</v>
      </c>
      <c r="B44" s="247"/>
      <c r="C44" s="6"/>
      <c r="D44" s="6" t="s">
        <v>119</v>
      </c>
      <c r="E44" s="6">
        <v>50</v>
      </c>
      <c r="F44" s="1">
        <f>F43+279</f>
        <v>694</v>
      </c>
      <c r="G44" s="107"/>
      <c r="H44" s="229">
        <f t="shared" ref="H44" si="1">F44*E44</f>
        <v>34700</v>
      </c>
      <c r="I44" s="229"/>
      <c r="K44" s="6"/>
      <c r="L44" s="6"/>
      <c r="N44" s="1"/>
    </row>
    <row r="45" spans="1:14" ht="17.25" x14ac:dyDescent="0.3">
      <c r="A45" s="247" t="s">
        <v>151</v>
      </c>
      <c r="B45" s="247"/>
      <c r="C45" s="6"/>
      <c r="D45" s="6" t="s">
        <v>119</v>
      </c>
      <c r="E45" s="6">
        <v>5</v>
      </c>
      <c r="F45" s="1">
        <f>F44</f>
        <v>694</v>
      </c>
      <c r="G45" s="107"/>
      <c r="H45" s="229">
        <f t="shared" ref="H45" si="2">F45*E45</f>
        <v>3470</v>
      </c>
      <c r="I45" s="229"/>
      <c r="M45" s="1"/>
      <c r="N45" s="1"/>
    </row>
    <row r="46" spans="1:14" ht="17.25" x14ac:dyDescent="0.3">
      <c r="A46" s="145"/>
      <c r="B46" s="145"/>
      <c r="C46" s="6"/>
      <c r="D46" s="6"/>
      <c r="E46" s="6"/>
      <c r="F46" s="1"/>
      <c r="G46" s="107"/>
      <c r="H46" s="90"/>
      <c r="I46" s="90"/>
      <c r="M46" s="1"/>
      <c r="N46" s="1"/>
    </row>
    <row r="47" spans="1:14" ht="18" thickBot="1" x14ac:dyDescent="0.35">
      <c r="A47" s="4"/>
      <c r="B47" s="4"/>
      <c r="C47" s="1"/>
      <c r="D47" s="1"/>
      <c r="E47" s="1" t="s">
        <v>4</v>
      </c>
      <c r="F47" s="1">
        <f>SUM(F43:F45)</f>
        <v>1803</v>
      </c>
      <c r="G47" s="1">
        <f>SUM(G43:G45)</f>
        <v>0</v>
      </c>
      <c r="H47" s="1"/>
      <c r="I47" s="1"/>
      <c r="L47" s="6"/>
      <c r="M47" s="166"/>
      <c r="N47" s="1"/>
    </row>
    <row r="48" spans="1:14" ht="18" thickBot="1" x14ac:dyDescent="0.35">
      <c r="A48" s="238" t="s">
        <v>145</v>
      </c>
      <c r="B48" s="239"/>
      <c r="C48" s="110"/>
      <c r="D48" s="110"/>
      <c r="E48" s="110"/>
      <c r="F48" s="123"/>
      <c r="G48" s="123"/>
      <c r="H48" s="240">
        <f>SUM(H49:I50)</f>
        <v>76340</v>
      </c>
      <c r="I48" s="228"/>
      <c r="L48" s="165"/>
      <c r="M48" s="1"/>
      <c r="N48" s="1"/>
    </row>
    <row r="49" spans="1:14" ht="17.25" x14ac:dyDescent="0.3">
      <c r="A49" s="252" t="s">
        <v>89</v>
      </c>
      <c r="B49" s="252"/>
      <c r="C49" s="13"/>
      <c r="D49" s="13" t="s">
        <v>119</v>
      </c>
      <c r="E49" s="43">
        <v>80</v>
      </c>
      <c r="F49" s="13">
        <v>694</v>
      </c>
      <c r="G49" s="115"/>
      <c r="H49" s="242">
        <f>F49*E49</f>
        <v>55520</v>
      </c>
      <c r="I49" s="243"/>
      <c r="L49" s="1"/>
      <c r="M49" s="1"/>
      <c r="N49" s="1"/>
    </row>
    <row r="50" spans="1:14" ht="17.25" x14ac:dyDescent="0.3">
      <c r="A50" s="252" t="s">
        <v>62</v>
      </c>
      <c r="B50" s="252"/>
      <c r="C50" s="49"/>
      <c r="D50" s="49" t="s">
        <v>119</v>
      </c>
      <c r="E50" s="51">
        <v>30</v>
      </c>
      <c r="F50" s="49">
        <f>F45</f>
        <v>694</v>
      </c>
      <c r="G50" s="109"/>
      <c r="H50" s="245">
        <f>F50*E50</f>
        <v>20820</v>
      </c>
      <c r="I50" s="246"/>
      <c r="L50" s="1"/>
      <c r="M50" s="1"/>
      <c r="N50" s="1"/>
    </row>
    <row r="51" spans="1:14" ht="17.25" x14ac:dyDescent="0.3">
      <c r="A51" s="244" t="s">
        <v>124</v>
      </c>
      <c r="B51" s="244"/>
      <c r="C51" s="49"/>
      <c r="D51" s="49" t="s">
        <v>119</v>
      </c>
      <c r="E51" s="51">
        <v>2.5</v>
      </c>
      <c r="F51" s="49">
        <v>694</v>
      </c>
      <c r="G51" s="109"/>
      <c r="H51" s="245">
        <f>F51*E51</f>
        <v>1735</v>
      </c>
      <c r="I51" s="246"/>
      <c r="L51" s="1"/>
      <c r="M51" s="1"/>
      <c r="N51" s="1"/>
    </row>
    <row r="52" spans="1:14" ht="17.25" x14ac:dyDescent="0.3">
      <c r="A52" s="1"/>
      <c r="B52" s="1"/>
      <c r="C52" s="1"/>
      <c r="D52" s="1"/>
      <c r="E52" s="1"/>
      <c r="F52" s="1"/>
      <c r="G52" s="1"/>
      <c r="H52" s="237"/>
      <c r="I52" s="237"/>
      <c r="L52" s="1"/>
      <c r="M52" s="1"/>
      <c r="N52" s="1"/>
    </row>
    <row r="53" spans="1:14" ht="18" x14ac:dyDescent="0.3">
      <c r="A53" s="116"/>
      <c r="B53" s="360" t="s">
        <v>123</v>
      </c>
      <c r="C53" s="360"/>
      <c r="D53" s="360"/>
      <c r="E53" s="231" t="str">
        <f xml:space="preserve"> IF(AND(H48=0,H42=0),"",IF(H48=0,A42,CONCATENATE(A42," &amp; ",A48)))</f>
        <v>Stage 1 - 3 &amp; Stage 4.1 - 4.2</v>
      </c>
      <c r="F53" s="231"/>
      <c r="G53" s="231"/>
      <c r="H53" s="216">
        <f>H48+H42</f>
        <v>124885</v>
      </c>
      <c r="I53" s="218"/>
      <c r="L53" s="1"/>
      <c r="M53" s="1"/>
      <c r="N53" s="1"/>
    </row>
    <row r="54" spans="1:14" ht="18.75" thickBot="1" x14ac:dyDescent="0.35">
      <c r="A54" s="116"/>
      <c r="B54" s="116"/>
      <c r="C54" s="116"/>
      <c r="D54" s="231" t="s">
        <v>92</v>
      </c>
      <c r="E54" s="231"/>
      <c r="F54" s="231"/>
      <c r="G54" s="117">
        <v>0</v>
      </c>
      <c r="H54" s="216">
        <f>H53*G54</f>
        <v>0</v>
      </c>
      <c r="I54" s="218"/>
      <c r="L54" s="1"/>
      <c r="M54" s="1"/>
      <c r="N54" s="1"/>
    </row>
    <row r="55" spans="1:14" ht="19.5" thickBot="1" x14ac:dyDescent="0.35">
      <c r="A55" s="1"/>
      <c r="B55" s="1"/>
      <c r="C55" s="1"/>
      <c r="D55" s="1"/>
      <c r="E55" s="1"/>
      <c r="F55" s="1"/>
      <c r="G55" s="118" t="s">
        <v>93</v>
      </c>
      <c r="H55" s="267">
        <f>H53-H54</f>
        <v>124885</v>
      </c>
      <c r="I55" s="268"/>
      <c r="L55" s="6"/>
      <c r="M55" s="5"/>
      <c r="N55" s="1"/>
    </row>
    <row r="56" spans="1:14" ht="17.25" x14ac:dyDescent="0.3">
      <c r="A56" s="1"/>
      <c r="B56" s="1"/>
      <c r="C56" s="1"/>
      <c r="D56" s="1"/>
      <c r="E56" s="1"/>
      <c r="F56" s="1"/>
      <c r="G56" s="1"/>
      <c r="H56" s="1"/>
      <c r="I56" s="1"/>
      <c r="L56" s="127"/>
      <c r="M56" s="127"/>
      <c r="N56" s="1"/>
    </row>
    <row r="57" spans="1:14" ht="17.25" x14ac:dyDescent="0.3">
      <c r="A57" s="126"/>
      <c r="B57" s="126"/>
      <c r="C57" s="126"/>
      <c r="D57" s="126"/>
      <c r="E57" s="126"/>
      <c r="F57" s="126"/>
      <c r="G57" s="126"/>
      <c r="H57" s="126"/>
      <c r="I57" s="126"/>
    </row>
    <row r="59" spans="1:14" ht="18" thickBot="1" x14ac:dyDescent="0.35">
      <c r="A59" s="308" t="s">
        <v>87</v>
      </c>
      <c r="B59" s="308"/>
      <c r="C59" s="1"/>
      <c r="D59" s="1"/>
      <c r="E59" s="1"/>
      <c r="F59" s="1"/>
      <c r="G59" s="1"/>
      <c r="H59" s="1"/>
      <c r="I59" s="1"/>
    </row>
    <row r="60" spans="1:14" ht="21" thickBot="1" x14ac:dyDescent="0.35">
      <c r="A60" s="299" t="s">
        <v>18</v>
      </c>
      <c r="B60" s="300"/>
      <c r="C60" s="300"/>
      <c r="D60" s="309"/>
      <c r="E60" s="260" t="s">
        <v>20</v>
      </c>
      <c r="F60" s="261"/>
      <c r="G60" s="260" t="s">
        <v>19</v>
      </c>
      <c r="H60" s="261"/>
      <c r="I60" s="73" t="s">
        <v>137</v>
      </c>
      <c r="J60" s="1"/>
      <c r="K60" s="1"/>
    </row>
    <row r="61" spans="1:14" ht="17.25" x14ac:dyDescent="0.3">
      <c r="A61" s="13" t="s">
        <v>100</v>
      </c>
      <c r="B61" s="13"/>
      <c r="C61" s="13"/>
      <c r="D61" s="13"/>
      <c r="E61" s="351">
        <v>2000</v>
      </c>
      <c r="F61" s="352"/>
      <c r="G61" s="347">
        <v>331</v>
      </c>
      <c r="H61" s="348"/>
      <c r="I61" s="356">
        <f>E61*G61</f>
        <v>662000</v>
      </c>
    </row>
    <row r="62" spans="1:14" ht="17.25" x14ac:dyDescent="0.3">
      <c r="A62" s="1" t="s">
        <v>146</v>
      </c>
      <c r="B62" s="321" t="s">
        <v>149</v>
      </c>
      <c r="C62" s="322"/>
      <c r="D62" s="345"/>
      <c r="E62" s="353">
        <v>5000</v>
      </c>
      <c r="F62" s="354"/>
      <c r="G62" s="343">
        <v>279</v>
      </c>
      <c r="H62" s="344"/>
      <c r="I62" s="357">
        <f>E62*G62</f>
        <v>1395000</v>
      </c>
    </row>
    <row r="63" spans="1:14" ht="17.25" x14ac:dyDescent="0.3">
      <c r="A63" s="1" t="s">
        <v>147</v>
      </c>
      <c r="B63" s="321" t="s">
        <v>132</v>
      </c>
      <c r="C63" s="322"/>
      <c r="D63" s="345"/>
      <c r="E63" s="353">
        <v>1500</v>
      </c>
      <c r="F63" s="354"/>
      <c r="G63" s="349">
        <v>150</v>
      </c>
      <c r="H63" s="350"/>
      <c r="I63" s="357">
        <f>E63*G63</f>
        <v>225000</v>
      </c>
    </row>
    <row r="64" spans="1:14" ht="17.25" x14ac:dyDescent="0.3">
      <c r="A64" s="1" t="s">
        <v>148</v>
      </c>
      <c r="B64" s="346" t="s">
        <v>132</v>
      </c>
      <c r="C64" s="346"/>
      <c r="D64" s="346"/>
      <c r="E64" s="355">
        <v>850</v>
      </c>
      <c r="F64" s="355"/>
      <c r="G64" s="310">
        <v>100</v>
      </c>
      <c r="H64" s="310"/>
      <c r="I64" s="202">
        <f>G64*E64</f>
        <v>85000</v>
      </c>
    </row>
    <row r="65" spans="1:11" ht="17.25" x14ac:dyDescent="0.3">
      <c r="A65" s="1" t="s">
        <v>152</v>
      </c>
      <c r="B65" s="361"/>
      <c r="C65" s="361"/>
      <c r="D65" s="361"/>
      <c r="E65" s="362">
        <v>500</v>
      </c>
      <c r="F65" s="362"/>
      <c r="G65" s="310">
        <v>2088</v>
      </c>
      <c r="H65" s="310"/>
      <c r="I65" s="202">
        <f>G65*E65</f>
        <v>1044000</v>
      </c>
    </row>
    <row r="66" spans="1:11" ht="17.25" x14ac:dyDescent="0.3">
      <c r="A66" s="1"/>
      <c r="B66" s="310"/>
      <c r="C66" s="310"/>
      <c r="D66" s="310"/>
      <c r="E66" s="229"/>
      <c r="F66" s="229"/>
      <c r="G66" s="218"/>
      <c r="H66" s="218"/>
      <c r="I66" s="203">
        <f>G66*E66</f>
        <v>0</v>
      </c>
    </row>
    <row r="67" spans="1:11" ht="17.25" x14ac:dyDescent="0.3">
      <c r="A67" s="1"/>
      <c r="B67" s="310"/>
      <c r="C67" s="310"/>
      <c r="D67" s="310"/>
      <c r="E67" s="229"/>
      <c r="F67" s="229"/>
      <c r="G67" s="310"/>
      <c r="H67" s="310"/>
      <c r="I67" s="202">
        <f>G67*E67</f>
        <v>0</v>
      </c>
    </row>
    <row r="68" spans="1:11" ht="18" thickBot="1" x14ac:dyDescent="0.35">
      <c r="A68" s="1"/>
      <c r="B68" s="1"/>
      <c r="C68" s="1"/>
      <c r="D68" s="1"/>
      <c r="E68" s="90"/>
      <c r="F68" s="90"/>
      <c r="G68" s="3"/>
      <c r="H68" s="129"/>
      <c r="I68" s="202">
        <f>G68*E68</f>
        <v>0</v>
      </c>
    </row>
    <row r="69" spans="1:11" ht="18" thickBot="1" x14ac:dyDescent="0.35">
      <c r="A69" s="1"/>
      <c r="B69" s="1"/>
      <c r="C69" s="1"/>
      <c r="D69" s="1"/>
      <c r="E69" s="90"/>
      <c r="F69" s="90" t="s">
        <v>114</v>
      </c>
      <c r="G69" s="95" t="s">
        <v>4</v>
      </c>
      <c r="H69" s="96">
        <f>SUM(G61:G64)</f>
        <v>860</v>
      </c>
      <c r="I69" s="170">
        <f>SUM(I61:I68)</f>
        <v>3411000</v>
      </c>
    </row>
    <row r="70" spans="1:11" ht="15.75" thickBot="1" x14ac:dyDescent="0.3"/>
    <row r="71" spans="1:11" ht="20.25" thickBot="1" x14ac:dyDescent="0.3">
      <c r="A71" s="299" t="s">
        <v>47</v>
      </c>
      <c r="B71" s="300"/>
      <c r="C71" s="300"/>
      <c r="D71" s="300"/>
      <c r="E71" s="301">
        <f>I69</f>
        <v>3411000</v>
      </c>
      <c r="F71" s="302"/>
      <c r="G71" s="302"/>
      <c r="H71" s="302"/>
      <c r="I71" s="303"/>
    </row>
    <row r="72" spans="1:11" ht="17.25" x14ac:dyDescent="0.3">
      <c r="A72" s="274" t="s">
        <v>133</v>
      </c>
      <c r="B72" s="274"/>
      <c r="C72" s="274"/>
      <c r="D72" s="274"/>
      <c r="E72" s="274" t="s">
        <v>134</v>
      </c>
      <c r="F72" s="274"/>
      <c r="G72" s="274"/>
      <c r="H72" s="274"/>
      <c r="I72" s="274"/>
      <c r="K72">
        <v>1</v>
      </c>
    </row>
    <row r="73" spans="1:11" ht="15.75" thickBot="1" x14ac:dyDescent="0.3"/>
    <row r="74" spans="1:11" ht="20.25" thickBot="1" x14ac:dyDescent="0.3">
      <c r="A74" s="299" t="s">
        <v>56</v>
      </c>
      <c r="B74" s="300"/>
      <c r="C74" s="300"/>
      <c r="D74" s="300"/>
      <c r="E74" s="300"/>
      <c r="F74" s="300"/>
      <c r="G74" s="300"/>
      <c r="H74" s="300"/>
      <c r="I74" s="304"/>
    </row>
    <row r="76" spans="1:11" ht="17.25" x14ac:dyDescent="0.25">
      <c r="A76" s="305" t="s">
        <v>29</v>
      </c>
      <c r="B76" s="306"/>
      <c r="C76" s="306"/>
      <c r="D76" s="307"/>
      <c r="E76" s="297">
        <f>IF($E$72="Medium",IF($E$71&gt;Data!J96,IF($E$71&gt;Data!J97,IF($E$71&gt;Data!J98,IF($E$71&gt;Data!J99,IF($E$71&gt;Data!J100,IF($E$71&gt;Data!J101,IF($E$71&gt;Data!J102,IF($E$71&gt;Data!J103,IF($E$71&gt;Data!J104,IF($E$71&gt;Data!J105,IF($E$71&gt;Data!J106,Data!K107,Data!K106),Data!K105),Data!K104),Data!K103),Data!K102),Data!K101),Data!K100),Data!K99),Data!K98),Data!K97),Data!K96),IF($E$71&gt;Data!J77,IF($E$71&gt;Data!J78,IF($E$71&gt;Data!J79,IF($E$71&gt;Data!J80,IF($E$71&gt;Data!J81,IF($E$71&gt;Data!J82,IF($E$71&gt;Data!J83,IF($E$71&gt;Data!J84,IF($E$71&gt;Data!J85,IF($E$71&gt;Data!J86,IF($E$71&gt;Data!J87,Data!K88,Data!K87),Data!K85),Data!K84),Data!K83),Data!K82),Data!K81),Data!K100),Data!K80),Data!K79),Data!K78),Data!K77))</f>
        <v>306751.8</v>
      </c>
      <c r="F76" s="297"/>
      <c r="G76" s="297"/>
      <c r="H76" s="297"/>
      <c r="I76" s="298"/>
    </row>
    <row r="77" spans="1:11" ht="17.25" x14ac:dyDescent="0.25">
      <c r="A77" s="275" t="s">
        <v>61</v>
      </c>
      <c r="B77" s="276"/>
      <c r="C77" s="276"/>
      <c r="D77" s="277"/>
      <c r="E77" s="216">
        <f>IF($E$72="Medium",($E$71-(VLOOKUP($E$76,Data!K96:M107,3,FALSE)))*(VLOOKUP($E$76,Data!K96:M107,2,FALSE)),($E$71-(VLOOKUP($E$76,Data!K77:M88,3,FALSE)))*(VLOOKUP($E$76,Data!K77:M88,2,FALSE)))</f>
        <v>161700.48540000001</v>
      </c>
      <c r="F77" s="216"/>
      <c r="G77" s="216"/>
      <c r="H77" s="216"/>
      <c r="I77" s="281"/>
    </row>
    <row r="78" spans="1:11" ht="17.25" x14ac:dyDescent="0.25">
      <c r="A78" s="275"/>
      <c r="B78" s="276"/>
      <c r="C78" s="276"/>
      <c r="D78" s="277"/>
      <c r="E78" s="216">
        <f>E76+E77</f>
        <v>468452.28539999999</v>
      </c>
      <c r="F78" s="216"/>
      <c r="G78" s="216"/>
      <c r="H78" s="216"/>
      <c r="I78" s="281"/>
    </row>
    <row r="79" spans="1:11" ht="17.25" x14ac:dyDescent="0.25">
      <c r="A79" s="275" t="s">
        <v>64</v>
      </c>
      <c r="B79" s="276"/>
      <c r="C79" s="276"/>
      <c r="D79" s="277"/>
      <c r="E79" s="218">
        <v>0</v>
      </c>
      <c r="F79" s="218"/>
      <c r="G79" s="218"/>
      <c r="H79" s="218"/>
      <c r="I79" s="284"/>
    </row>
    <row r="80" spans="1:11" ht="18" x14ac:dyDescent="0.25">
      <c r="A80" s="278" t="s">
        <v>66</v>
      </c>
      <c r="B80" s="279"/>
      <c r="C80" s="279"/>
      <c r="D80" s="280"/>
      <c r="E80" s="282">
        <f>E78+E79</f>
        <v>468452.28539999999</v>
      </c>
      <c r="F80" s="282"/>
      <c r="G80" s="282"/>
      <c r="H80" s="282"/>
      <c r="I80" s="283"/>
    </row>
    <row r="81" spans="1:13" ht="22.5" customHeight="1" thickBot="1" x14ac:dyDescent="0.3"/>
    <row r="82" spans="1:13" ht="19.5" thickBot="1" x14ac:dyDescent="0.35">
      <c r="A82" s="285" t="s">
        <v>48</v>
      </c>
      <c r="B82" s="286"/>
      <c r="C82" s="286"/>
      <c r="D82" s="287"/>
      <c r="E82" s="194" t="s">
        <v>49</v>
      </c>
      <c r="F82" s="195" t="s">
        <v>50</v>
      </c>
      <c r="G82" s="294" t="s">
        <v>51</v>
      </c>
      <c r="H82" s="295"/>
      <c r="I82" s="195" t="s">
        <v>52</v>
      </c>
    </row>
    <row r="83" spans="1:13" ht="17.25" x14ac:dyDescent="0.3">
      <c r="A83" s="187" t="s">
        <v>54</v>
      </c>
      <c r="B83" s="274" t="s">
        <v>55</v>
      </c>
      <c r="C83" s="274"/>
      <c r="D83" s="274"/>
      <c r="E83" s="188">
        <v>0.4</v>
      </c>
      <c r="F83" s="140">
        <f>$E$80*E83</f>
        <v>187380.91416000001</v>
      </c>
      <c r="G83" s="296">
        <v>0</v>
      </c>
      <c r="H83" s="296"/>
      <c r="I83" s="189">
        <f>IF(G83=0,F83,F83-(F83*G83))</f>
        <v>187380.91416000001</v>
      </c>
    </row>
    <row r="84" spans="1:13" ht="17.25" x14ac:dyDescent="0.3">
      <c r="A84" s="190" t="s">
        <v>57</v>
      </c>
      <c r="B84" s="310" t="s">
        <v>58</v>
      </c>
      <c r="C84" s="310"/>
      <c r="D84" s="310"/>
      <c r="E84" s="191">
        <v>0.2</v>
      </c>
      <c r="F84" s="6">
        <f>$E$80*E84</f>
        <v>93690.457080000007</v>
      </c>
      <c r="G84" s="272">
        <v>0</v>
      </c>
      <c r="H84" s="272"/>
      <c r="I84" s="152">
        <f>IF(G84=0,F84,F84-(F84*G84))</f>
        <v>93690.457080000007</v>
      </c>
      <c r="K84" s="6"/>
    </row>
    <row r="85" spans="1:13" ht="17.25" x14ac:dyDescent="0.3">
      <c r="A85" s="190" t="s">
        <v>75</v>
      </c>
      <c r="B85" s="310" t="s">
        <v>59</v>
      </c>
      <c r="C85" s="310"/>
      <c r="D85" s="310"/>
      <c r="E85" s="191">
        <v>0.1</v>
      </c>
      <c r="F85" s="6">
        <f>$E$80*E85</f>
        <v>46845.228540000004</v>
      </c>
      <c r="G85" s="272">
        <v>0</v>
      </c>
      <c r="H85" s="272"/>
      <c r="I85" s="152">
        <f>IF(G85=0,F85,F85-(F85*G85))</f>
        <v>46845.228540000004</v>
      </c>
      <c r="K85" s="6"/>
      <c r="L85" s="165"/>
      <c r="M85" s="165"/>
    </row>
    <row r="86" spans="1:13" ht="18" thickBot="1" x14ac:dyDescent="0.35">
      <c r="A86" s="192" t="s">
        <v>62</v>
      </c>
      <c r="B86" s="311" t="s">
        <v>63</v>
      </c>
      <c r="C86" s="311"/>
      <c r="D86" s="311"/>
      <c r="E86" s="193">
        <v>0.3</v>
      </c>
      <c r="F86" s="150">
        <f>$E$80*E86</f>
        <v>140535.68562</v>
      </c>
      <c r="G86" s="273">
        <v>1</v>
      </c>
      <c r="H86" s="273"/>
      <c r="I86" s="151">
        <f>IF(G86=0,F86,F86-(F86*G86))</f>
        <v>0</v>
      </c>
      <c r="K86" s="6"/>
      <c r="L86" s="165"/>
      <c r="M86" s="165"/>
    </row>
    <row r="87" spans="1:13" ht="18" thickBot="1" x14ac:dyDescent="0.35">
      <c r="A87" s="1"/>
      <c r="B87" s="1"/>
      <c r="C87" s="1"/>
      <c r="F87" s="1"/>
      <c r="G87" s="274"/>
      <c r="H87" s="274"/>
      <c r="I87" s="1"/>
      <c r="K87" s="6"/>
      <c r="L87" s="165"/>
      <c r="M87" s="165"/>
    </row>
    <row r="88" spans="1:13" ht="19.5" thickBot="1" x14ac:dyDescent="0.35">
      <c r="A88" s="1"/>
      <c r="B88" s="1"/>
      <c r="C88" s="1"/>
      <c r="F88" s="294" t="s">
        <v>142</v>
      </c>
      <c r="G88" s="312"/>
      <c r="H88" s="312"/>
      <c r="I88" s="201">
        <f>I89*(1-(SUM(I83:I86)/I89))</f>
        <v>140535.68562000003</v>
      </c>
    </row>
    <row r="89" spans="1:13" ht="19.5" thickBot="1" x14ac:dyDescent="0.35">
      <c r="B89" s="196"/>
      <c r="C89" s="196"/>
      <c r="F89" s="294" t="s">
        <v>65</v>
      </c>
      <c r="G89" s="312"/>
      <c r="H89" s="312"/>
      <c r="I89" s="201">
        <f>SUM(F83:F86)</f>
        <v>468452.28539999999</v>
      </c>
      <c r="K89" s="199"/>
    </row>
    <row r="90" spans="1:13" ht="15.75" thickBot="1" x14ac:dyDescent="0.3"/>
    <row r="91" spans="1:13" ht="18.75" thickBot="1" x14ac:dyDescent="0.3">
      <c r="F91" s="313" t="s">
        <v>141</v>
      </c>
      <c r="G91" s="314"/>
      <c r="H91" s="314"/>
      <c r="I91" s="197">
        <f>I89-I88</f>
        <v>327916.59977999993</v>
      </c>
    </row>
    <row r="92" spans="1:13" x14ac:dyDescent="0.25">
      <c r="L92" s="200"/>
    </row>
    <row r="93" spans="1:13" x14ac:dyDescent="0.25">
      <c r="D93" s="230"/>
      <c r="E93" s="230"/>
      <c r="L93" s="198"/>
    </row>
    <row r="94" spans="1:13" x14ac:dyDescent="0.25">
      <c r="D94" s="230"/>
      <c r="E94" s="230"/>
    </row>
    <row r="95" spans="1:13" x14ac:dyDescent="0.25">
      <c r="D95" s="230"/>
      <c r="E95" s="230"/>
    </row>
  </sheetData>
  <mergeCells count="116">
    <mergeCell ref="B65:D65"/>
    <mergeCell ref="E65:F65"/>
    <mergeCell ref="G65:H65"/>
    <mergeCell ref="A44:B44"/>
    <mergeCell ref="A31:B31"/>
    <mergeCell ref="A22:B22"/>
    <mergeCell ref="B33:D33"/>
    <mergeCell ref="B53:D53"/>
    <mergeCell ref="A25:B25"/>
    <mergeCell ref="A45:B45"/>
    <mergeCell ref="B66:D66"/>
    <mergeCell ref="E66:F66"/>
    <mergeCell ref="G66:H66"/>
    <mergeCell ref="G67:H67"/>
    <mergeCell ref="E67:F67"/>
    <mergeCell ref="B67:D67"/>
    <mergeCell ref="F88:H88"/>
    <mergeCell ref="F89:H89"/>
    <mergeCell ref="F91:H91"/>
    <mergeCell ref="G87:H87"/>
    <mergeCell ref="D93:E93"/>
    <mergeCell ref="D94:E94"/>
    <mergeCell ref="D95:E95"/>
    <mergeCell ref="B84:D84"/>
    <mergeCell ref="B85:D85"/>
    <mergeCell ref="B86:D86"/>
    <mergeCell ref="A76:D76"/>
    <mergeCell ref="A51:B51"/>
    <mergeCell ref="H51:I51"/>
    <mergeCell ref="A59:B59"/>
    <mergeCell ref="A60:D60"/>
    <mergeCell ref="B62:D62"/>
    <mergeCell ref="B63:D63"/>
    <mergeCell ref="B64:D64"/>
    <mergeCell ref="G61:H61"/>
    <mergeCell ref="G62:H62"/>
    <mergeCell ref="G63:H63"/>
    <mergeCell ref="G64:H64"/>
    <mergeCell ref="E64:F64"/>
    <mergeCell ref="E63:F63"/>
    <mergeCell ref="E62:F62"/>
    <mergeCell ref="E61:F61"/>
    <mergeCell ref="A72:D72"/>
    <mergeCell ref="A71:D71"/>
    <mergeCell ref="E71:I71"/>
    <mergeCell ref="E72:I72"/>
    <mergeCell ref="A74:I74"/>
    <mergeCell ref="K21:M21"/>
    <mergeCell ref="K23:M23"/>
    <mergeCell ref="G82:H82"/>
    <mergeCell ref="G83:H83"/>
    <mergeCell ref="E76:I76"/>
    <mergeCell ref="E33:G33"/>
    <mergeCell ref="E53:G53"/>
    <mergeCell ref="H25:I25"/>
    <mergeCell ref="H45:I45"/>
    <mergeCell ref="G84:H84"/>
    <mergeCell ref="G85:H85"/>
    <mergeCell ref="G86:H86"/>
    <mergeCell ref="B83:D83"/>
    <mergeCell ref="A77:D77"/>
    <mergeCell ref="A78:D78"/>
    <mergeCell ref="A79:D79"/>
    <mergeCell ref="A80:D80"/>
    <mergeCell ref="E77:I77"/>
    <mergeCell ref="E78:I78"/>
    <mergeCell ref="E80:I80"/>
    <mergeCell ref="E79:I79"/>
    <mergeCell ref="A82:D82"/>
    <mergeCell ref="A21:B21"/>
    <mergeCell ref="H21:I21"/>
    <mergeCell ref="H22:I22"/>
    <mergeCell ref="A42:B42"/>
    <mergeCell ref="H42:I42"/>
    <mergeCell ref="H31:I31"/>
    <mergeCell ref="H33:I33"/>
    <mergeCell ref="H34:I34"/>
    <mergeCell ref="H35:I35"/>
    <mergeCell ref="F34:G34"/>
    <mergeCell ref="F35:G35"/>
    <mergeCell ref="A24:B24"/>
    <mergeCell ref="H28:I28"/>
    <mergeCell ref="H24:I24"/>
    <mergeCell ref="E60:F60"/>
    <mergeCell ref="G60:H60"/>
    <mergeCell ref="H20:I20"/>
    <mergeCell ref="H55:I55"/>
    <mergeCell ref="H43:I43"/>
    <mergeCell ref="A40:C40"/>
    <mergeCell ref="A41:C41"/>
    <mergeCell ref="A19:C19"/>
    <mergeCell ref="A20:C20"/>
    <mergeCell ref="A29:B29"/>
    <mergeCell ref="H29:I29"/>
    <mergeCell ref="A30:B30"/>
    <mergeCell ref="H30:I30"/>
    <mergeCell ref="A23:B23"/>
    <mergeCell ref="H23:I23"/>
    <mergeCell ref="A27:B27"/>
    <mergeCell ref="H27:I27"/>
    <mergeCell ref="A28:B28"/>
    <mergeCell ref="D54:F54"/>
    <mergeCell ref="H54:I54"/>
    <mergeCell ref="H41:I41"/>
    <mergeCell ref="A1:I16"/>
    <mergeCell ref="A17:I17"/>
    <mergeCell ref="H44:I44"/>
    <mergeCell ref="H52:I52"/>
    <mergeCell ref="H53:I53"/>
    <mergeCell ref="A48:B48"/>
    <mergeCell ref="H48:I48"/>
    <mergeCell ref="A49:B49"/>
    <mergeCell ref="H49:I49"/>
    <mergeCell ref="A50:B50"/>
    <mergeCell ref="H50:I50"/>
    <mergeCell ref="A43:B43"/>
  </mergeCells>
  <dataValidations disablePrompts="1" count="1">
    <dataValidation type="list" allowBlank="1" showInputMessage="1" showErrorMessage="1" sqref="E72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A37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33"/>
      <c r="B2" s="233"/>
      <c r="C2" s="233"/>
      <c r="D2" s="233"/>
      <c r="E2" s="233"/>
      <c r="H2" s="308" t="s">
        <v>87</v>
      </c>
      <c r="I2" s="308"/>
    </row>
    <row r="3" spans="1:19" ht="21" thickBot="1" x14ac:dyDescent="0.35">
      <c r="A3" s="233"/>
      <c r="B3" s="233"/>
      <c r="C3" s="233"/>
      <c r="D3" s="233"/>
      <c r="E3" s="233"/>
      <c r="H3" s="299" t="s">
        <v>18</v>
      </c>
      <c r="I3" s="300"/>
      <c r="J3" s="300"/>
      <c r="K3" s="309"/>
      <c r="L3" s="260" t="s">
        <v>20</v>
      </c>
      <c r="M3" s="261"/>
      <c r="N3" s="260" t="s">
        <v>19</v>
      </c>
      <c r="O3" s="261"/>
      <c r="P3" s="260" t="s">
        <v>21</v>
      </c>
      <c r="Q3" s="330"/>
      <c r="R3" s="331"/>
    </row>
    <row r="4" spans="1:19" x14ac:dyDescent="0.3">
      <c r="A4" s="233"/>
      <c r="B4" s="233"/>
      <c r="C4" s="233"/>
      <c r="D4" s="233"/>
      <c r="E4" s="233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233"/>
      <c r="B5" s="233"/>
      <c r="C5" s="233"/>
      <c r="D5" s="233"/>
      <c r="E5" s="233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233"/>
      <c r="B6" s="233"/>
      <c r="C6" s="233"/>
      <c r="D6" s="233"/>
      <c r="E6" s="233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233"/>
      <c r="B7" s="233"/>
      <c r="C7" s="233"/>
      <c r="D7" s="233"/>
      <c r="E7" s="233"/>
      <c r="L7" s="90"/>
      <c r="M7" s="90"/>
      <c r="N7" s="5"/>
      <c r="P7" s="127">
        <f>N7*L7</f>
        <v>0</v>
      </c>
    </row>
    <row r="8" spans="1:19" x14ac:dyDescent="0.3">
      <c r="A8" s="233"/>
      <c r="B8" s="233"/>
      <c r="C8" s="233"/>
      <c r="D8" s="233"/>
      <c r="E8" s="233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233"/>
      <c r="B9" s="233"/>
      <c r="C9" s="233"/>
      <c r="D9" s="233"/>
      <c r="E9" s="233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233"/>
      <c r="B10" s="233"/>
      <c r="C10" s="233"/>
      <c r="D10" s="233"/>
      <c r="E10" s="233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233"/>
      <c r="B11" s="233"/>
      <c r="C11" s="233"/>
      <c r="D11" s="233"/>
      <c r="E11" s="233"/>
    </row>
    <row r="12" spans="1:19" ht="21" thickBot="1" x14ac:dyDescent="0.35">
      <c r="A12" s="233"/>
      <c r="B12" s="233"/>
      <c r="C12" s="233"/>
      <c r="D12" s="233"/>
      <c r="E12" s="233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233"/>
      <c r="B13" s="233"/>
      <c r="C13" s="233"/>
      <c r="D13" s="233"/>
      <c r="E13" s="233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233"/>
      <c r="B14" s="233"/>
      <c r="C14" s="233"/>
      <c r="D14" s="233"/>
      <c r="E14" s="233"/>
    </row>
    <row r="15" spans="1:19" ht="21" thickBot="1" x14ac:dyDescent="0.35">
      <c r="A15" s="233"/>
      <c r="B15" s="233"/>
      <c r="C15" s="233"/>
      <c r="D15" s="233"/>
      <c r="E15" s="233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233"/>
      <c r="B16" s="233"/>
      <c r="C16" s="233"/>
      <c r="D16" s="233"/>
      <c r="E16" s="233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25"/>
      <c r="B17" s="325"/>
      <c r="C17" s="325"/>
      <c r="D17" s="325"/>
      <c r="E17" s="325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234" t="s">
        <v>15</v>
      </c>
      <c r="B18" s="235"/>
      <c r="C18" s="235"/>
      <c r="D18" s="235"/>
      <c r="E18" s="23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17" t="s">
        <v>97</v>
      </c>
      <c r="B19" s="317"/>
      <c r="C19" s="317"/>
      <c r="D19" s="317"/>
      <c r="E19" s="317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321" t="s">
        <v>16</v>
      </c>
      <c r="B20" s="322"/>
      <c r="C20" s="322"/>
      <c r="D20" s="323"/>
      <c r="E20" s="119" t="s">
        <v>74</v>
      </c>
      <c r="F20" s="89">
        <v>150</v>
      </c>
      <c r="G20" s="1" t="s">
        <v>17</v>
      </c>
      <c r="H20" s="248" t="s">
        <v>82</v>
      </c>
      <c r="I20" s="249"/>
      <c r="J20" s="250"/>
      <c r="L20" s="3" t="s">
        <v>86</v>
      </c>
    </row>
    <row r="21" spans="1:21" ht="18" customHeight="1" thickBot="1" x14ac:dyDescent="0.35">
      <c r="A21" s="318" t="s">
        <v>71</v>
      </c>
      <c r="B21" s="319"/>
      <c r="C21" s="319"/>
      <c r="D21" s="320"/>
      <c r="E21" s="12" t="s">
        <v>4</v>
      </c>
      <c r="F21" s="89">
        <f>E22</f>
        <v>0</v>
      </c>
      <c r="G21" s="1" t="s">
        <v>17</v>
      </c>
      <c r="H21" s="251" t="s">
        <v>77</v>
      </c>
      <c r="I21" s="232"/>
      <c r="J21" s="232"/>
      <c r="K21" s="68" t="s">
        <v>79</v>
      </c>
      <c r="L21" s="68" t="s">
        <v>80</v>
      </c>
      <c r="M21" s="68" t="s">
        <v>78</v>
      </c>
      <c r="N21" s="111" t="s">
        <v>24</v>
      </c>
      <c r="O21" s="232" t="s">
        <v>5</v>
      </c>
      <c r="P21" s="232"/>
      <c r="Q21" s="124"/>
    </row>
    <row r="22" spans="1:21" ht="18" thickBot="1" x14ac:dyDescent="0.35">
      <c r="A22" s="91"/>
      <c r="B22" s="91">
        <v>1</v>
      </c>
      <c r="C22" s="324" t="s">
        <v>72</v>
      </c>
      <c r="D22" s="324"/>
      <c r="E22" s="316">
        <v>0</v>
      </c>
      <c r="F22" s="316"/>
      <c r="G22" s="1" t="s">
        <v>17</v>
      </c>
      <c r="H22" s="262" t="s">
        <v>83</v>
      </c>
      <c r="I22" s="263"/>
      <c r="J22" s="114"/>
      <c r="K22" s="114"/>
      <c r="L22" s="120"/>
      <c r="M22" s="121">
        <f>M24+M25</f>
        <v>28</v>
      </c>
      <c r="N22" s="122">
        <f>N24+N25</f>
        <v>3.5</v>
      </c>
      <c r="O22" s="240">
        <f>SUM(O23:P25)</f>
        <v>22464</v>
      </c>
      <c r="P22" s="264"/>
      <c r="Q22" s="2"/>
      <c r="R22" s="2"/>
    </row>
    <row r="23" spans="1:21" x14ac:dyDescent="0.3">
      <c r="A23" s="91"/>
      <c r="B23" s="91">
        <v>2</v>
      </c>
      <c r="C23" s="218" t="s">
        <v>73</v>
      </c>
      <c r="D23" s="218"/>
      <c r="E23" s="218">
        <v>0</v>
      </c>
      <c r="F23" s="218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265">
        <f>M23*L23</f>
        <v>4992</v>
      </c>
      <c r="P23" s="265"/>
      <c r="Q23" s="2"/>
      <c r="R23" s="2"/>
    </row>
    <row r="24" spans="1:21" x14ac:dyDescent="0.3">
      <c r="A24" s="91"/>
      <c r="H24" s="255" t="s">
        <v>108</v>
      </c>
      <c r="I24" s="255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256">
        <f>M24*L24</f>
        <v>9984</v>
      </c>
      <c r="P24" s="257"/>
      <c r="Q24" s="2"/>
      <c r="R24" s="2"/>
    </row>
    <row r="25" spans="1:21" ht="18" thickBot="1" x14ac:dyDescent="0.35">
      <c r="H25" s="244" t="s">
        <v>85</v>
      </c>
      <c r="I25" s="244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258">
        <f>M25*L25</f>
        <v>7488</v>
      </c>
      <c r="P25" s="259"/>
      <c r="Q25" s="2"/>
      <c r="R25" s="2"/>
    </row>
    <row r="26" spans="1:21" ht="18.75" thickBot="1" x14ac:dyDescent="0.35">
      <c r="A26" s="334" t="s">
        <v>44</v>
      </c>
      <c r="B26" s="335"/>
      <c r="C26" s="335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36">
        <v>1500000</v>
      </c>
      <c r="B27" s="218"/>
      <c r="C27" s="218"/>
      <c r="D27" s="5">
        <v>500</v>
      </c>
      <c r="E27" s="5"/>
      <c r="F27" s="30">
        <v>0</v>
      </c>
      <c r="H27" s="238" t="s">
        <v>88</v>
      </c>
      <c r="I27" s="239"/>
      <c r="J27" s="110"/>
      <c r="K27" s="110"/>
      <c r="L27" s="110"/>
      <c r="M27" s="123">
        <f>M28+M29</f>
        <v>32</v>
      </c>
      <c r="N27" s="123">
        <f>N28+N29</f>
        <v>4</v>
      </c>
      <c r="O27" s="240">
        <f>SUM(O28:P30)</f>
        <v>19968</v>
      </c>
      <c r="P27" s="228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37" t="s">
        <v>46</v>
      </c>
      <c r="B28" s="338"/>
      <c r="C28" s="339"/>
      <c r="F28" s="20"/>
      <c r="H28" s="241" t="s">
        <v>89</v>
      </c>
      <c r="I28" s="24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242">
        <f>M28*L28</f>
        <v>19968</v>
      </c>
      <c r="P28" s="243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40">
        <f>F27</f>
        <v>0</v>
      </c>
      <c r="B29" s="341"/>
      <c r="C29" s="341"/>
      <c r="D29" s="21">
        <f>D27</f>
        <v>500</v>
      </c>
      <c r="E29" s="21"/>
      <c r="F29" s="36">
        <f>A29/D29</f>
        <v>0</v>
      </c>
      <c r="G29" s="1" t="s">
        <v>40</v>
      </c>
      <c r="H29" s="244" t="s">
        <v>90</v>
      </c>
      <c r="I29" s="244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45">
        <f>M29*L29</f>
        <v>0</v>
      </c>
      <c r="P29" s="246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266">
        <f>M30*L30</f>
        <v>0</v>
      </c>
      <c r="P30" s="266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231" t="s">
        <v>91</v>
      </c>
      <c r="L32" s="231"/>
      <c r="M32" s="231"/>
      <c r="N32" s="116"/>
      <c r="O32" s="216">
        <f>O27+O22</f>
        <v>42432</v>
      </c>
      <c r="P32" s="218"/>
    </row>
    <row r="33" spans="8:21" ht="17.25" customHeight="1" thickBot="1" x14ac:dyDescent="0.35">
      <c r="H33" s="116"/>
      <c r="I33" s="116"/>
      <c r="J33" s="116"/>
      <c r="K33" s="231" t="s">
        <v>92</v>
      </c>
      <c r="L33" s="231"/>
      <c r="M33" s="231"/>
      <c r="N33" s="117">
        <v>0</v>
      </c>
      <c r="O33" s="216">
        <f>O32*N33</f>
        <v>0</v>
      </c>
      <c r="P33" s="218"/>
      <c r="U33" s="6"/>
    </row>
    <row r="34" spans="8:21" ht="19.5" thickBot="1" x14ac:dyDescent="0.35">
      <c r="N34" s="118" t="s">
        <v>93</v>
      </c>
      <c r="O34" s="267">
        <f>O32-O33</f>
        <v>42432</v>
      </c>
      <c r="P34" s="268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248" t="s">
        <v>95</v>
      </c>
      <c r="I39" s="249"/>
      <c r="J39" s="250"/>
      <c r="L39" s="3" t="s">
        <v>86</v>
      </c>
    </row>
    <row r="40" spans="8:21" ht="18" thickBot="1" x14ac:dyDescent="0.35">
      <c r="H40" s="251" t="s">
        <v>77</v>
      </c>
      <c r="I40" s="232"/>
      <c r="J40" s="232"/>
      <c r="K40" s="68" t="s">
        <v>79</v>
      </c>
      <c r="L40" s="68" t="s">
        <v>94</v>
      </c>
      <c r="M40" s="68" t="s">
        <v>96</v>
      </c>
      <c r="N40" s="111"/>
      <c r="O40" s="232" t="s">
        <v>5</v>
      </c>
      <c r="P40" s="232"/>
    </row>
    <row r="41" spans="8:21" ht="18" thickBot="1" x14ac:dyDescent="0.35">
      <c r="H41" s="262" t="s">
        <v>83</v>
      </c>
      <c r="I41" s="263"/>
      <c r="J41" s="114"/>
      <c r="K41" s="114"/>
      <c r="L41" s="120"/>
      <c r="M41" s="121" t="s">
        <v>115</v>
      </c>
      <c r="N41" s="122" t="s">
        <v>101</v>
      </c>
      <c r="O41" s="240">
        <f>SUM(O42:P48)</f>
        <v>18331</v>
      </c>
      <c r="P41" s="264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15">
        <f>M42*L42</f>
        <v>4641</v>
      </c>
      <c r="P42" s="315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247" t="s">
        <v>84</v>
      </c>
      <c r="I43" s="247"/>
      <c r="J43" s="6"/>
      <c r="K43" s="6" t="s">
        <v>81</v>
      </c>
      <c r="L43" s="6">
        <v>30</v>
      </c>
      <c r="M43" s="1">
        <f>N13</f>
        <v>273</v>
      </c>
      <c r="N43" s="107"/>
      <c r="O43" s="229">
        <f t="shared" ref="O43:O48" si="0">M43*L43</f>
        <v>8190</v>
      </c>
      <c r="P43" s="229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29">
        <f t="shared" si="0"/>
        <v>0</v>
      </c>
      <c r="P44" s="229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29">
        <f t="shared" si="0"/>
        <v>0</v>
      </c>
      <c r="P45" s="310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29">
        <f t="shared" si="0"/>
        <v>5500</v>
      </c>
      <c r="P46" s="310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29">
        <f t="shared" si="0"/>
        <v>0</v>
      </c>
      <c r="P47" s="310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16">
        <f t="shared" si="0"/>
        <v>0</v>
      </c>
      <c r="P48" s="216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238" t="s">
        <v>88</v>
      </c>
      <c r="I50" s="239"/>
      <c r="J50" s="110"/>
      <c r="K50" s="110"/>
      <c r="L50" s="110"/>
      <c r="M50" s="123"/>
      <c r="N50" s="123"/>
      <c r="O50" s="240">
        <f>SUM(O51:P54)</f>
        <v>8500</v>
      </c>
      <c r="P50" s="228"/>
    </row>
    <row r="51" spans="8:20" x14ac:dyDescent="0.3">
      <c r="H51" s="241" t="s">
        <v>112</v>
      </c>
      <c r="I51" s="241"/>
      <c r="J51" s="13"/>
      <c r="K51" s="13" t="s">
        <v>81</v>
      </c>
      <c r="L51" s="43">
        <v>170</v>
      </c>
      <c r="M51" s="13">
        <f>SUM(M44:M48)</f>
        <v>50</v>
      </c>
      <c r="N51" s="115"/>
      <c r="O51" s="242">
        <f>M51*L51</f>
        <v>8500</v>
      </c>
      <c r="P51" s="243"/>
    </row>
    <row r="52" spans="8:20" x14ac:dyDescent="0.3">
      <c r="H52" s="244" t="s">
        <v>90</v>
      </c>
      <c r="I52" s="244"/>
      <c r="J52" s="49"/>
      <c r="K52" s="49" t="s">
        <v>81</v>
      </c>
      <c r="L52" s="51">
        <v>0</v>
      </c>
      <c r="M52" s="49">
        <f>SUM(M44:M48)</f>
        <v>50</v>
      </c>
      <c r="N52" s="109"/>
      <c r="O52" s="245">
        <f>M52*L52</f>
        <v>0</v>
      </c>
      <c r="P52" s="246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42">
        <f>M53*L53</f>
        <v>0</v>
      </c>
      <c r="P53" s="342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42">
        <f>M54*L54</f>
        <v>0</v>
      </c>
      <c r="P54" s="342"/>
    </row>
    <row r="55" spans="8:20" x14ac:dyDescent="0.3">
      <c r="O55" s="237"/>
      <c r="P55" s="237"/>
    </row>
    <row r="56" spans="8:20" ht="18" x14ac:dyDescent="0.3">
      <c r="H56" s="116"/>
      <c r="I56" s="116"/>
      <c r="J56" s="116"/>
      <c r="K56" s="231" t="s">
        <v>91</v>
      </c>
      <c r="L56" s="231"/>
      <c r="M56" s="231"/>
      <c r="N56" s="116"/>
      <c r="O56" s="216">
        <f>O50+O41</f>
        <v>26831</v>
      </c>
      <c r="P56" s="218"/>
    </row>
    <row r="57" spans="8:20" ht="18.75" thickBot="1" x14ac:dyDescent="0.35">
      <c r="H57" s="116"/>
      <c r="I57" s="116"/>
      <c r="J57" s="116"/>
      <c r="K57" s="231" t="s">
        <v>92</v>
      </c>
      <c r="L57" s="231"/>
      <c r="M57" s="231"/>
      <c r="N57" s="117">
        <v>0</v>
      </c>
      <c r="O57" s="216">
        <f>O56*N57</f>
        <v>0</v>
      </c>
      <c r="P57" s="218"/>
    </row>
    <row r="58" spans="8:20" ht="19.5" thickBot="1" x14ac:dyDescent="0.35">
      <c r="N58" s="118" t="s">
        <v>93</v>
      </c>
      <c r="O58" s="267">
        <f>O56-O57</f>
        <v>26831</v>
      </c>
      <c r="P58" s="268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28" t="s">
        <v>26</v>
      </c>
      <c r="I72" s="328"/>
      <c r="J72" s="328"/>
      <c r="K72" s="328"/>
      <c r="L72" s="328"/>
      <c r="M72" s="328"/>
      <c r="T72" s="1" t="s">
        <v>133</v>
      </c>
      <c r="U72" s="1" t="s">
        <v>134</v>
      </c>
    </row>
    <row r="73" spans="8:32" ht="18" thickBot="1" x14ac:dyDescent="0.35">
      <c r="H73" s="329" t="s">
        <v>27</v>
      </c>
      <c r="I73" s="329" t="s">
        <v>28</v>
      </c>
      <c r="J73" s="329"/>
      <c r="K73" s="329" t="s">
        <v>29</v>
      </c>
      <c r="L73" s="329" t="s">
        <v>30</v>
      </c>
      <c r="M73" s="329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29"/>
      <c r="I74" s="14"/>
      <c r="J74" s="14"/>
      <c r="K74" s="329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29"/>
      <c r="I75" s="14" t="s">
        <v>31</v>
      </c>
      <c r="J75" s="14" t="s">
        <v>32</v>
      </c>
      <c r="K75" s="329"/>
      <c r="L75" s="14" t="s">
        <v>33</v>
      </c>
      <c r="M75" s="14" t="s">
        <v>34</v>
      </c>
      <c r="T75" s="326" t="s">
        <v>56</v>
      </c>
      <c r="U75" s="327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29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32" t="s">
        <v>65</v>
      </c>
      <c r="X79" s="333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8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8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K57:M57"/>
    <mergeCell ref="O57:P57"/>
    <mergeCell ref="O58:P58"/>
    <mergeCell ref="O44:P44"/>
    <mergeCell ref="O45:P45"/>
    <mergeCell ref="O46:P46"/>
    <mergeCell ref="O47:P47"/>
    <mergeCell ref="O48:P48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2022-08-25T10:44:46Z</dcterms:modified>
</cp:coreProperties>
</file>