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Malcolm Isaacs_Fancourt Oaklands\"/>
    </mc:Choice>
  </mc:AlternateContent>
  <xr:revisionPtr revIDLastSave="0" documentId="13_ncr:1_{51EF66F0-50B0-4B61-8F0E-D5AFCDB1465D}" xr6:coauthVersionLast="47" xr6:coauthVersionMax="47" xr10:uidLastSave="{00000000-0000-0000-0000-000000000000}"/>
  <bookViews>
    <workbookView xWindow="-120" yWindow="-120" windowWidth="29040" windowHeight="15720" activeTab="1" xr2:uid="{260A762B-E942-4A40-AAE5-7E980C9B525F}"/>
  </bookViews>
  <sheets>
    <sheet name="Employees" sheetId="1" r:id="rId1"/>
    <sheet name="Project Fe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4" i="2" l="1"/>
  <c r="O53" i="2"/>
  <c r="O42" i="2"/>
  <c r="M23" i="2"/>
  <c r="M48" i="2"/>
  <c r="O48" i="2" s="1"/>
  <c r="H48" i="2"/>
  <c r="M47" i="2"/>
  <c r="O47" i="2" s="1"/>
  <c r="H47" i="2"/>
  <c r="M46" i="2"/>
  <c r="O46" i="2" s="1"/>
  <c r="H46" i="2"/>
  <c r="M45" i="2"/>
  <c r="O45" i="2" s="1"/>
  <c r="H45" i="2"/>
  <c r="M44" i="2"/>
  <c r="O44" i="2" s="1"/>
  <c r="O41" i="2" s="1"/>
  <c r="H44" i="2"/>
  <c r="M30" i="2"/>
  <c r="O30" i="2" s="1"/>
  <c r="M29" i="2"/>
  <c r="M28" i="2"/>
  <c r="M25" i="2"/>
  <c r="M24" i="2"/>
  <c r="P9" i="2"/>
  <c r="P8" i="2"/>
  <c r="P7" i="2"/>
  <c r="P6" i="2"/>
  <c r="O43" i="2"/>
  <c r="F21" i="2"/>
  <c r="N27" i="2"/>
  <c r="U76" i="2"/>
  <c r="M108" i="2"/>
  <c r="M107" i="2"/>
  <c r="M105" i="2"/>
  <c r="M104" i="2"/>
  <c r="M103" i="2"/>
  <c r="M102" i="2"/>
  <c r="M101" i="2"/>
  <c r="M100" i="2"/>
  <c r="M99" i="2"/>
  <c r="M98" i="2"/>
  <c r="M97" i="2"/>
  <c r="M96" i="2"/>
  <c r="O23" i="2" l="1"/>
  <c r="M51" i="2"/>
  <c r="M52" i="2"/>
  <c r="M27" i="2"/>
  <c r="P5" i="2"/>
  <c r="O52" i="2" l="1"/>
  <c r="O51" i="2"/>
  <c r="O50" i="2" s="1"/>
  <c r="D29" i="2"/>
  <c r="A29" i="2"/>
  <c r="P16" i="2"/>
  <c r="K70" i="2"/>
  <c r="M89" i="2"/>
  <c r="M88" i="2"/>
  <c r="M86" i="2"/>
  <c r="M85" i="2"/>
  <c r="M84" i="2"/>
  <c r="M83" i="2"/>
  <c r="M82" i="2"/>
  <c r="M81" i="2"/>
  <c r="M80" i="2"/>
  <c r="M79" i="2"/>
  <c r="M78" i="2"/>
  <c r="M77" i="2"/>
  <c r="P4" i="2"/>
  <c r="P10" i="2" s="1"/>
  <c r="P13" i="2"/>
  <c r="I14" i="1"/>
  <c r="K14" i="1" s="1"/>
  <c r="P14" i="1" s="1"/>
  <c r="S14" i="1" s="1"/>
  <c r="V14" i="1" s="1"/>
  <c r="N21" i="1" s="1"/>
  <c r="I13" i="1"/>
  <c r="K13" i="1" s="1"/>
  <c r="P13" i="1" s="1"/>
  <c r="S13" i="1" s="1"/>
  <c r="V13" i="1" s="1"/>
  <c r="O56" i="2" l="1"/>
  <c r="O57" i="2" s="1"/>
  <c r="O58" i="2" s="1"/>
  <c r="U73" i="2"/>
  <c r="U82" i="2" s="1"/>
  <c r="U77" i="2" s="1"/>
  <c r="U78" i="2" s="1"/>
  <c r="U80" i="2" s="1"/>
  <c r="L25" i="2"/>
  <c r="L70" i="2"/>
  <c r="M70" i="2" s="1"/>
  <c r="N70" i="2" s="1"/>
  <c r="L29" i="2"/>
  <c r="O29" i="2" s="1"/>
  <c r="N17" i="1"/>
  <c r="L28" i="2"/>
  <c r="O28" i="2" s="1"/>
  <c r="O27" i="2" s="1"/>
  <c r="L24" i="2"/>
  <c r="O24" i="2" s="1"/>
  <c r="F29" i="2"/>
  <c r="AF76" i="2" l="1"/>
  <c r="AB76" i="2" s="1"/>
  <c r="AF77" i="2"/>
  <c r="AB77" i="2" s="1"/>
  <c r="Z74" i="2"/>
  <c r="Z75" i="2"/>
  <c r="AF75" i="2" l="1"/>
  <c r="AB75" i="2" s="1"/>
  <c r="Z79" i="2"/>
  <c r="AF74" i="2"/>
  <c r="AB74" i="2" s="1"/>
  <c r="AB80" i="2" l="1"/>
  <c r="O25" i="2"/>
  <c r="M22" i="2"/>
  <c r="N22" i="2"/>
  <c r="S28" i="2" s="1"/>
  <c r="O22" i="2" l="1"/>
  <c r="O32" i="2" s="1"/>
  <c r="O33" i="2" s="1"/>
  <c r="O34" i="2" s="1"/>
  <c r="T28" i="2" s="1"/>
</calcChain>
</file>

<file path=xl/sharedStrings.xml><?xml version="1.0" encoding="utf-8"?>
<sst xmlns="http://schemas.openxmlformats.org/spreadsheetml/2006/main" count="183" uniqueCount="119">
  <si>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</si>
  <si>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</si>
  <si>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</si>
  <si>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</si>
  <si>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</si>
  <si>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</si>
  <si>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</si>
  <si>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</si>
  <si>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</si>
  <si>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</si>
  <si>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</si>
  <si>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</si>
  <si>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</si>
  <si>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</si>
  <si>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</si>
  <si>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</si>
  <si>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</si>
  <si>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</si>
  <si>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</si>
  <si>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</si>
  <si>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</si>
  <si>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</si>
  <si>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</si>
  <si>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</si>
  <si>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</si>
  <si>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</si>
  <si>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</si>
  <si>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</si>
  <si>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</si>
  <si>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</si>
  <si>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</si>
  <si>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</si>
  <si>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</si>
  <si>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</si>
  <si>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</si>
  <si>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</si>
  <si>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</si>
  <si>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</si>
  <si>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</si>
  <si>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</si>
  <si>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</si>
  <si>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</si>
  <si>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</si>
  <si>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</si>
  <si>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</si>
  <si>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</si>
  <si>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</si>
  <si>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</si>
  <si>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</si>
  <si>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</si>
  <si>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</si>
  <si>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</si>
  <si>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</si>
  <si>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</si>
  <si>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</si>
  <si>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</si>
  <si>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</si>
  <si>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</si>
  <si>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</si>
  <si>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</si>
  <si>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</si>
  <si>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</si>
  <si>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</si>
  <si>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</si>
  <si>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</si>
  <si>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</si>
  <si>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</si>
  <si>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</si>
  <si>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</si>
  <si>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</si>
  <si>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</si>
  <si>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</si>
  <si>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</si>
  <si>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</si>
  <si>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</si>
  <si>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</si>
  <si>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</si>
  <si>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</si>
  <si>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</si>
  <si>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</si>
  <si>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</si>
  <si>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</si>
  <si>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</si>
  <si>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</si>
  <si>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</si>
  <si>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</si>
  <si>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</si>
  <si>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</si>
  <si>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</si>
  <si>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</si>
  <si>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</si>
  <si>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</si>
  <si>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</si>
  <si>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</si>
  <si>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</si>
  <si>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</si>
  <si>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</si>
  <si>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</si>
  <si>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</si>
  <si>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</si>
  <si>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</si>
  <si>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Golf Cart Garage</t>
  </si>
  <si>
    <t>Bedroom 4</t>
  </si>
  <si>
    <t>Alterations</t>
  </si>
  <si>
    <t>Additions</t>
  </si>
  <si>
    <t>Entrance Hall</t>
  </si>
  <si>
    <t>Bedroom 3 extension</t>
  </si>
  <si>
    <t>Master bedroom extension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</si>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</sst>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#,##0.00"/>
    <numFmt numFmtId="165" formatCode="&quot;R&quot;#,##0"/>
    <numFmt numFmtId="166" formatCode="[$R-1C09]\ #,##0"/>
    <numFmt numFmtId="167" formatCode="[$R-1C09]#,##0.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6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27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4" fillId="0" borderId="15" xfId="0" applyFont="1" applyBorder="1"/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vertical="top"/>
    </xf>
    <xf numFmtId="0" fontId="7" fillId="0" borderId="0" xfId="0" applyFont="1" applyAlignment="1">
      <alignment vertical="top"/>
    </xf>
    <xf numFmtId="0" fontId="4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12" xfId="0" applyFont="1" applyBorder="1"/>
    <xf numFmtId="0" fontId="4" fillId="0" borderId="2" xfId="0" applyFont="1" applyBorder="1"/>
    <xf numFmtId="164" fontId="4" fillId="0" borderId="23" xfId="0" applyNumberFormat="1" applyFont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33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42" xfId="0" applyFont="1" applyBorder="1"/>
    <xf numFmtId="0" fontId="4" fillId="0" borderId="43" xfId="0" applyFont="1" applyBorder="1"/>
    <xf numFmtId="0" fontId="4" fillId="0" borderId="44" xfId="0" applyFont="1" applyBorder="1" applyAlignment="1">
      <alignment horizontal="center"/>
    </xf>
    <xf numFmtId="164" fontId="4" fillId="0" borderId="45" xfId="0" applyNumberFormat="1" applyFont="1" applyBorder="1"/>
    <xf numFmtId="0" fontId="4" fillId="0" borderId="45" xfId="0" applyFont="1" applyBorder="1"/>
    <xf numFmtId="164" fontId="4" fillId="0" borderId="46" xfId="0" applyNumberFormat="1" applyFont="1" applyBorder="1"/>
    <xf numFmtId="0" fontId="4" fillId="0" borderId="29" xfId="0" applyFont="1" applyBorder="1"/>
    <xf numFmtId="0" fontId="4" fillId="0" borderId="47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164" fontId="4" fillId="0" borderId="51" xfId="0" applyNumberFormat="1" applyFont="1" applyBorder="1"/>
    <xf numFmtId="0" fontId="13" fillId="2" borderId="22" xfId="1" applyFont="1" applyBorder="1"/>
    <xf numFmtId="164" fontId="13" fillId="2" borderId="24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54" xfId="0" applyFont="1" applyBorder="1"/>
    <xf numFmtId="9" fontId="4" fillId="0" borderId="33" xfId="0" applyNumberFormat="1" applyFont="1" applyBorder="1" applyAlignment="1">
      <alignment horizontal="center"/>
    </xf>
    <xf numFmtId="164" fontId="4" fillId="0" borderId="33" xfId="0" applyNumberFormat="1" applyFont="1" applyBorder="1"/>
    <xf numFmtId="9" fontId="4" fillId="0" borderId="33" xfId="0" applyNumberFormat="1" applyFont="1" applyBorder="1"/>
    <xf numFmtId="164" fontId="4" fillId="0" borderId="55" xfId="0" applyNumberFormat="1" applyFont="1" applyBorder="1"/>
    <xf numFmtId="0" fontId="4" fillId="0" borderId="56" xfId="0" applyFont="1" applyBorder="1" applyAlignment="1">
      <alignment horizontal="center"/>
    </xf>
    <xf numFmtId="164" fontId="0" fillId="0" borderId="57" xfId="0" applyNumberFormat="1" applyBorder="1"/>
    <xf numFmtId="0" fontId="4" fillId="0" borderId="58" xfId="0" applyFont="1" applyBorder="1"/>
    <xf numFmtId="0" fontId="4" fillId="0" borderId="59" xfId="0" applyFont="1" applyBorder="1"/>
    <xf numFmtId="9" fontId="4" fillId="0" borderId="59" xfId="0" applyNumberFormat="1" applyFont="1" applyBorder="1" applyAlignment="1">
      <alignment horizontal="center"/>
    </xf>
    <xf numFmtId="164" fontId="4" fillId="0" borderId="59" xfId="0" applyNumberFormat="1" applyFont="1" applyBorder="1"/>
    <xf numFmtId="9" fontId="4" fillId="0" borderId="59" xfId="0" applyNumberFormat="1" applyFont="1" applyBorder="1"/>
    <xf numFmtId="164" fontId="4" fillId="0" borderId="27" xfId="0" applyNumberFormat="1" applyFont="1" applyBorder="1"/>
    <xf numFmtId="0" fontId="4" fillId="0" borderId="60" xfId="0" applyFont="1" applyBorder="1" applyAlignment="1">
      <alignment horizontal="center"/>
    </xf>
    <xf numFmtId="164" fontId="0" fillId="0" borderId="61" xfId="0" applyNumberFormat="1" applyBorder="1"/>
    <xf numFmtId="0" fontId="4" fillId="0" borderId="62" xfId="0" applyFont="1" applyBorder="1"/>
    <xf numFmtId="9" fontId="4" fillId="0" borderId="45" xfId="0" applyNumberFormat="1" applyFont="1" applyBorder="1" applyAlignment="1">
      <alignment horizontal="center"/>
    </xf>
    <xf numFmtId="9" fontId="4" fillId="0" borderId="45" xfId="0" applyNumberFormat="1" applyFont="1" applyBorder="1"/>
    <xf numFmtId="0" fontId="4" fillId="0" borderId="63" xfId="0" applyFont="1" applyBorder="1" applyAlignment="1">
      <alignment horizontal="center"/>
    </xf>
    <xf numFmtId="164" fontId="0" fillId="0" borderId="40" xfId="0" applyNumberFormat="1" applyBorder="1"/>
    <xf numFmtId="0" fontId="4" fillId="0" borderId="46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41" xfId="0" applyFont="1" applyBorder="1"/>
    <xf numFmtId="0" fontId="4" fillId="0" borderId="64" xfId="0" applyFont="1" applyBorder="1"/>
    <xf numFmtId="166" fontId="4" fillId="0" borderId="0" xfId="0" applyNumberFormat="1" applyFont="1"/>
    <xf numFmtId="0" fontId="4" fillId="0" borderId="21" xfId="0" applyFont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164" fontId="8" fillId="4" borderId="34" xfId="0" applyNumberFormat="1" applyFont="1" applyFill="1" applyBorder="1" applyAlignment="1">
      <alignment horizontal="center"/>
    </xf>
    <xf numFmtId="164" fontId="8" fillId="4" borderId="36" xfId="0" applyNumberFormat="1" applyFont="1" applyFill="1" applyBorder="1" applyAlignment="1">
      <alignment horizontal="center"/>
    </xf>
    <xf numFmtId="164" fontId="8" fillId="4" borderId="35" xfId="0" applyNumberFormat="1" applyFont="1" applyFill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9" xfId="0" applyNumberFormat="1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164" fontId="4" fillId="0" borderId="65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8" xfId="0" applyFont="1" applyBorder="1"/>
    <xf numFmtId="0" fontId="14" fillId="0" borderId="62" xfId="0" applyFont="1" applyBorder="1"/>
    <xf numFmtId="0" fontId="14" fillId="0" borderId="54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9" xfId="0" applyFont="1" applyBorder="1"/>
    <xf numFmtId="0" fontId="4" fillId="6" borderId="12" xfId="0" applyFont="1" applyFill="1" applyBorder="1"/>
    <xf numFmtId="0" fontId="16" fillId="0" borderId="21" xfId="0" applyFont="1" applyBorder="1" applyAlignment="1">
      <alignment horizontal="center"/>
    </xf>
    <xf numFmtId="164" fontId="4" fillId="0" borderId="43" xfId="0" applyNumberFormat="1" applyFont="1" applyBorder="1"/>
    <xf numFmtId="0" fontId="16" fillId="0" borderId="43" xfId="0" applyFont="1" applyBorder="1"/>
    <xf numFmtId="164" fontId="4" fillId="6" borderId="23" xfId="0" applyNumberFormat="1" applyFont="1" applyFill="1" applyBorder="1"/>
    <xf numFmtId="0" fontId="16" fillId="0" borderId="33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6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7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0" fontId="4" fillId="0" borderId="10" xfId="0" applyFont="1" applyBorder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59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164" fontId="4" fillId="0" borderId="0" xfId="0" applyNumberFormat="1" applyFont="1" applyBorder="1"/>
    <xf numFmtId="164" fontId="16" fillId="0" borderId="0" xfId="0" applyNumberFormat="1" applyFont="1"/>
    <xf numFmtId="0" fontId="4" fillId="0" borderId="57" xfId="0" applyFont="1" applyBorder="1"/>
    <xf numFmtId="164" fontId="8" fillId="6" borderId="40" xfId="0" applyNumberFormat="1" applyFont="1" applyFill="1" applyBorder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59" xfId="0" applyFont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164" fontId="8" fillId="0" borderId="33" xfId="0" applyNumberFormat="1" applyFont="1" applyFill="1" applyBorder="1" applyAlignment="1">
      <alignment horizontal="center"/>
    </xf>
    <xf numFmtId="164" fontId="4" fillId="0" borderId="33" xfId="0" applyNumberFormat="1" applyFont="1" applyFill="1" applyBorder="1"/>
    <xf numFmtId="164" fontId="4" fillId="0" borderId="33" xfId="0" applyNumberFormat="1" applyFont="1" applyFill="1" applyBorder="1" applyAlignment="1">
      <alignment horizontal="left" vertical="center"/>
    </xf>
    <xf numFmtId="0" fontId="16" fillId="0" borderId="33" xfId="0" applyFont="1" applyFill="1" applyBorder="1" applyAlignment="1">
      <alignment horizontal="right"/>
    </xf>
    <xf numFmtId="0" fontId="4" fillId="0" borderId="33" xfId="0" applyFont="1" applyFill="1" applyBorder="1" applyAlignment="1">
      <alignment horizontal="right"/>
    </xf>
    <xf numFmtId="0" fontId="16" fillId="0" borderId="0" xfId="0" applyFont="1" applyBorder="1"/>
    <xf numFmtId="164" fontId="8" fillId="0" borderId="4" xfId="0" applyNumberFormat="1" applyFont="1" applyFill="1" applyBorder="1" applyAlignment="1">
      <alignment horizontal="center"/>
    </xf>
    <xf numFmtId="164" fontId="4" fillId="0" borderId="4" xfId="0" applyNumberFormat="1" applyFont="1" applyFill="1" applyBorder="1"/>
    <xf numFmtId="164" fontId="4" fillId="0" borderId="0" xfId="0" applyNumberFormat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164" fontId="4" fillId="0" borderId="21" xfId="0" applyNumberFormat="1" applyFont="1" applyBorder="1" applyAlignment="1">
      <alignment horizontal="center"/>
    </xf>
    <xf numFmtId="164" fontId="8" fillId="8" borderId="8" xfId="0" applyNumberFormat="1" applyFont="1" applyFill="1" applyBorder="1" applyAlignment="1">
      <alignment horizontal="center"/>
    </xf>
    <xf numFmtId="164" fontId="8" fillId="8" borderId="9" xfId="0" applyNumberFormat="1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8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5" xfId="0" applyNumberFormat="1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6" borderId="26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164" fontId="4" fillId="0" borderId="49" xfId="0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0" borderId="33" xfId="0" applyFont="1" applyBorder="1" applyAlignment="1">
      <alignment horizontal="left"/>
    </xf>
    <xf numFmtId="0" fontId="4" fillId="0" borderId="59" xfId="0" applyFont="1" applyBorder="1" applyAlignment="1">
      <alignment horizontal="left"/>
    </xf>
    <xf numFmtId="164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164" fontId="4" fillId="0" borderId="59" xfId="0" applyNumberFormat="1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164" fontId="4" fillId="0" borderId="43" xfId="0" applyNumberFormat="1" applyFont="1" applyBorder="1" applyAlignment="1">
      <alignment horizontal="left"/>
    </xf>
    <xf numFmtId="164" fontId="4" fillId="0" borderId="29" xfId="0" applyNumberFormat="1" applyFont="1" applyBorder="1" applyAlignment="1">
      <alignment horizontal="center"/>
    </xf>
    <xf numFmtId="164" fontId="4" fillId="0" borderId="68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37" xfId="0" applyNumberFormat="1" applyFont="1" applyBorder="1" applyAlignment="1">
      <alignment horizontal="center"/>
    </xf>
    <xf numFmtId="164" fontId="4" fillId="0" borderId="33" xfId="0" applyNumberFormat="1" applyFont="1" applyFill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Accent3" xfId="2" builtinId="37"/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163"/>
      <c r="B1" s="164"/>
      <c r="C1" s="164"/>
      <c r="D1" s="164"/>
      <c r="E1" s="165"/>
    </row>
    <row r="2" spans="1:22" x14ac:dyDescent="0.3">
      <c r="A2" s="166"/>
      <c r="B2" s="167"/>
      <c r="C2" s="167"/>
      <c r="D2" s="167"/>
      <c r="E2" s="168"/>
    </row>
    <row r="3" spans="1:22" x14ac:dyDescent="0.3">
      <c r="A3" s="166"/>
      <c r="B3" s="167"/>
      <c r="C3" s="167"/>
      <c r="D3" s="167"/>
      <c r="E3" s="168"/>
    </row>
    <row r="4" spans="1:22" x14ac:dyDescent="0.3">
      <c r="A4" s="166"/>
      <c r="B4" s="167"/>
      <c r="C4" s="167"/>
      <c r="D4" s="167"/>
      <c r="E4" s="168"/>
    </row>
    <row r="5" spans="1:22" x14ac:dyDescent="0.3">
      <c r="A5" s="166"/>
      <c r="B5" s="167"/>
      <c r="C5" s="167"/>
      <c r="D5" s="167"/>
      <c r="E5" s="168"/>
    </row>
    <row r="6" spans="1:22" x14ac:dyDescent="0.3">
      <c r="A6" s="166"/>
      <c r="B6" s="167"/>
      <c r="C6" s="167"/>
      <c r="D6" s="167"/>
      <c r="E6" s="168"/>
    </row>
    <row r="7" spans="1:22" x14ac:dyDescent="0.3">
      <c r="A7" s="166"/>
      <c r="B7" s="167"/>
      <c r="C7" s="167"/>
      <c r="D7" s="167"/>
      <c r="E7" s="168"/>
    </row>
    <row r="8" spans="1:22" x14ac:dyDescent="0.3">
      <c r="A8" s="166"/>
      <c r="B8" s="167"/>
      <c r="C8" s="167"/>
      <c r="D8" s="167"/>
      <c r="E8" s="168"/>
    </row>
    <row r="9" spans="1:22" x14ac:dyDescent="0.3">
      <c r="A9" s="166"/>
      <c r="B9" s="167"/>
      <c r="C9" s="167"/>
      <c r="D9" s="167"/>
      <c r="E9" s="168"/>
    </row>
    <row r="10" spans="1:22" ht="18" thickBot="1" x14ac:dyDescent="0.35">
      <c r="A10" s="169"/>
      <c r="B10" s="170"/>
      <c r="C10" s="170"/>
      <c r="D10" s="170"/>
      <c r="E10" s="171"/>
    </row>
    <row r="11" spans="1:22" ht="21" thickBot="1" x14ac:dyDescent="0.35">
      <c r="A11" s="183" t="s">
        <v>8</v>
      </c>
      <c r="B11" s="177"/>
      <c r="C11" s="177"/>
      <c r="D11" s="177"/>
      <c r="E11" s="178"/>
      <c r="M11" s="11"/>
      <c r="N11" s="176" t="s">
        <v>9</v>
      </c>
      <c r="O11" s="177"/>
      <c r="P11" s="177"/>
      <c r="Q11" s="177"/>
      <c r="R11" s="178"/>
    </row>
    <row r="12" spans="1:22" ht="18.75" customHeight="1" thickBot="1" x14ac:dyDescent="0.35">
      <c r="A12" s="4"/>
      <c r="B12" s="172" t="s">
        <v>1</v>
      </c>
      <c r="C12" s="173"/>
      <c r="D12" s="10" t="s">
        <v>0</v>
      </c>
      <c r="E12" s="184" t="s">
        <v>2</v>
      </c>
      <c r="F12" s="185"/>
      <c r="G12" s="186"/>
      <c r="H12" s="181" t="s">
        <v>12</v>
      </c>
      <c r="I12" s="182"/>
      <c r="J12" s="8"/>
      <c r="K12" s="9" t="s">
        <v>5</v>
      </c>
      <c r="N12" s="179" t="s">
        <v>10</v>
      </c>
      <c r="O12" s="180"/>
      <c r="P12" s="12" t="s">
        <v>13</v>
      </c>
      <c r="Q12" s="180" t="s">
        <v>11</v>
      </c>
      <c r="R12" s="180"/>
      <c r="S12" s="12" t="s">
        <v>14</v>
      </c>
      <c r="T12" s="180" t="s">
        <v>99</v>
      </c>
      <c r="U12" s="180"/>
      <c r="V12" s="13" t="s">
        <v>15</v>
      </c>
    </row>
    <row r="13" spans="1:22" ht="18" thickBot="1" x14ac:dyDescent="0.35">
      <c r="A13" s="5">
        <v>1</v>
      </c>
      <c r="B13" s="187" t="s">
        <v>6</v>
      </c>
      <c r="C13" s="187"/>
      <c r="D13" s="1" t="s">
        <v>3</v>
      </c>
      <c r="E13" s="6"/>
      <c r="F13" s="188">
        <v>40870</v>
      </c>
      <c r="G13" s="188"/>
      <c r="H13" s="7">
        <v>0.15</v>
      </c>
      <c r="I13" s="6">
        <f>F13*H13</f>
        <v>6130.5</v>
      </c>
      <c r="K13" s="6">
        <f>F13+I13</f>
        <v>47000.5</v>
      </c>
      <c r="M13" s="6"/>
      <c r="N13" s="194">
        <v>21</v>
      </c>
      <c r="O13" s="195"/>
      <c r="P13" s="16">
        <f>K13/N13</f>
        <v>2238.1190476190477</v>
      </c>
      <c r="Q13" s="195">
        <v>8</v>
      </c>
      <c r="R13" s="195"/>
      <c r="S13" s="16">
        <f>P13/Q13</f>
        <v>279.76488095238096</v>
      </c>
      <c r="T13" s="195">
        <v>2.4</v>
      </c>
      <c r="U13" s="196"/>
      <c r="V13" s="17">
        <f>S13*T13</f>
        <v>671.43571428571431</v>
      </c>
    </row>
    <row r="14" spans="1:22" ht="18" thickBot="1" x14ac:dyDescent="0.35">
      <c r="A14" s="5">
        <v>2</v>
      </c>
      <c r="B14" s="174" t="s">
        <v>7</v>
      </c>
      <c r="C14" s="174"/>
      <c r="D14" s="1" t="s">
        <v>3</v>
      </c>
      <c r="F14" s="175">
        <v>38000</v>
      </c>
      <c r="G14" s="175"/>
      <c r="H14" s="7">
        <v>0.15</v>
      </c>
      <c r="I14" s="6">
        <f>F14*H14</f>
        <v>5700</v>
      </c>
      <c r="K14" s="6">
        <f>F14+I14</f>
        <v>43700</v>
      </c>
      <c r="N14" s="197">
        <v>21</v>
      </c>
      <c r="O14" s="198"/>
      <c r="P14" s="16">
        <f>K14/N14</f>
        <v>2080.9523809523807</v>
      </c>
      <c r="Q14" s="199">
        <v>8</v>
      </c>
      <c r="R14" s="198"/>
      <c r="S14" s="16">
        <f>P14/Q14</f>
        <v>260.11904761904759</v>
      </c>
      <c r="T14" s="199">
        <v>2.4</v>
      </c>
      <c r="U14" s="200"/>
      <c r="V14" s="17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191" t="s">
        <v>100</v>
      </c>
      <c r="O16" s="192"/>
      <c r="P16" s="193"/>
    </row>
    <row r="17" spans="1:16" ht="18" thickBot="1" x14ac:dyDescent="0.35">
      <c r="A17" s="5"/>
      <c r="N17" s="189">
        <f>V13*Q13</f>
        <v>5371.4857142857145</v>
      </c>
      <c r="O17" s="190"/>
      <c r="P17" s="134"/>
    </row>
    <row r="18" spans="1:16" x14ac:dyDescent="0.3">
      <c r="A18" s="5"/>
    </row>
    <row r="19" spans="1:16" ht="18" thickBot="1" x14ac:dyDescent="0.35">
      <c r="A19" s="5"/>
    </row>
    <row r="20" spans="1:16" x14ac:dyDescent="0.3">
      <c r="A20" s="5"/>
      <c r="N20" s="191" t="s">
        <v>100</v>
      </c>
      <c r="O20" s="192"/>
      <c r="P20" s="193"/>
    </row>
    <row r="21" spans="1:16" ht="18" thickBot="1" x14ac:dyDescent="0.35">
      <c r="A21" s="5"/>
      <c r="N21" s="189">
        <f>V14*Q14</f>
        <v>4994.2857142857138</v>
      </c>
      <c r="O21" s="190"/>
      <c r="P21" s="134"/>
    </row>
    <row r="22" spans="1:16" x14ac:dyDescent="0.3">
      <c r="A22" s="5"/>
    </row>
    <row r="23" spans="1:16" x14ac:dyDescent="0.3">
      <c r="A23" s="5"/>
    </row>
    <row r="24" spans="1:16" x14ac:dyDescent="0.3">
      <c r="A24" s="5"/>
    </row>
    <row r="25" spans="1:16" x14ac:dyDescent="0.3">
      <c r="A25" s="5"/>
    </row>
    <row r="26" spans="1:16" x14ac:dyDescent="0.3">
      <c r="A26" s="5"/>
    </row>
    <row r="27" spans="1:16" x14ac:dyDescent="0.3">
      <c r="A27" s="5"/>
    </row>
    <row r="28" spans="1:16" x14ac:dyDescent="0.3">
      <c r="A28" s="5"/>
    </row>
    <row r="29" spans="1:16" x14ac:dyDescent="0.3">
      <c r="A29" s="5"/>
    </row>
    <row r="30" spans="1:16" x14ac:dyDescent="0.3">
      <c r="A30" s="5"/>
    </row>
    <row r="31" spans="1:16" x14ac:dyDescent="0.3">
      <c r="A31" s="5"/>
    </row>
    <row r="32" spans="1:16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8"/>
  <sheetViews>
    <sheetView tabSelected="1" topLeftCell="A55" zoomScale="70" zoomScaleNormal="70" workbookViewId="0">
      <selection activeCell="M69" sqref="M69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4.28515625" style="1" bestFit="1" customWidth="1"/>
    <col min="15" max="15" width="9.140625" style="1"/>
    <col min="16" max="16" width="26" style="1" bestFit="1" customWidth="1"/>
    <col min="17" max="18" width="9.140625" style="1"/>
    <col min="19" max="19" width="23.140625" style="1" bestFit="1" customWidth="1"/>
    <col min="20" max="20" width="44.85546875" style="1" bestFit="1" customWidth="1"/>
    <col min="21" max="21" width="16" style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218"/>
      <c r="B2" s="218"/>
      <c r="C2" s="218"/>
      <c r="D2" s="218"/>
      <c r="E2" s="218"/>
      <c r="H2" s="256" t="s">
        <v>88</v>
      </c>
      <c r="I2" s="256"/>
    </row>
    <row r="3" spans="1:19" ht="21" thickBot="1" x14ac:dyDescent="0.35">
      <c r="A3" s="218"/>
      <c r="B3" s="218"/>
      <c r="C3" s="218"/>
      <c r="D3" s="218"/>
      <c r="E3" s="218"/>
      <c r="H3" s="227" t="s">
        <v>19</v>
      </c>
      <c r="I3" s="228"/>
      <c r="J3" s="228"/>
      <c r="K3" s="229"/>
      <c r="L3" s="233" t="s">
        <v>21</v>
      </c>
      <c r="M3" s="234"/>
      <c r="N3" s="233" t="s">
        <v>20</v>
      </c>
      <c r="O3" s="234"/>
      <c r="P3" s="233" t="s">
        <v>22</v>
      </c>
      <c r="Q3" s="235"/>
      <c r="R3" s="236"/>
    </row>
    <row r="4" spans="1:19" x14ac:dyDescent="0.3">
      <c r="A4" s="218"/>
      <c r="B4" s="218"/>
      <c r="C4" s="218"/>
      <c r="D4" s="218"/>
      <c r="E4" s="218"/>
      <c r="H4" s="20" t="s">
        <v>103</v>
      </c>
      <c r="I4" s="20" t="s">
        <v>73</v>
      </c>
      <c r="J4" s="20"/>
      <c r="K4" s="20"/>
      <c r="L4" s="90">
        <v>3000</v>
      </c>
      <c r="M4" s="91"/>
      <c r="N4" s="84">
        <v>239</v>
      </c>
      <c r="O4" s="86"/>
      <c r="P4" s="90">
        <f>L4*N4</f>
        <v>717000</v>
      </c>
      <c r="Q4" s="95"/>
      <c r="R4" s="91"/>
    </row>
    <row r="5" spans="1:19" x14ac:dyDescent="0.3">
      <c r="A5" s="218"/>
      <c r="B5" s="218"/>
      <c r="C5" s="218"/>
      <c r="D5" s="218"/>
      <c r="E5" s="218"/>
      <c r="H5" s="1" t="s">
        <v>104</v>
      </c>
      <c r="I5" s="56" t="s">
        <v>101</v>
      </c>
      <c r="J5" s="56"/>
      <c r="K5" s="56"/>
      <c r="L5" s="99">
        <v>10000</v>
      </c>
      <c r="M5" s="99"/>
      <c r="N5" s="100">
        <v>14</v>
      </c>
      <c r="O5" s="100"/>
      <c r="P5" s="101">
        <f>L5*N5</f>
        <v>140000</v>
      </c>
      <c r="Q5" s="101"/>
      <c r="R5" s="101"/>
    </row>
    <row r="6" spans="1:19" x14ac:dyDescent="0.3">
      <c r="A6" s="218"/>
      <c r="B6" s="218"/>
      <c r="C6" s="218"/>
      <c r="D6" s="218"/>
      <c r="E6" s="218"/>
      <c r="I6" s="1" t="s">
        <v>102</v>
      </c>
      <c r="L6" s="97">
        <v>10000</v>
      </c>
      <c r="M6" s="97"/>
      <c r="N6" s="3">
        <v>46</v>
      </c>
      <c r="O6" s="3"/>
      <c r="P6" s="97">
        <f>N6*L6</f>
        <v>460000</v>
      </c>
      <c r="Q6" s="97"/>
      <c r="R6" s="97"/>
    </row>
    <row r="7" spans="1:19" x14ac:dyDescent="0.3">
      <c r="A7" s="218"/>
      <c r="B7" s="218"/>
      <c r="C7" s="218"/>
      <c r="D7" s="218"/>
      <c r="E7" s="218"/>
      <c r="I7" s="1" t="s">
        <v>105</v>
      </c>
      <c r="L7" s="97">
        <v>10000</v>
      </c>
      <c r="M7" s="97"/>
      <c r="N7" s="135">
        <v>7.25</v>
      </c>
      <c r="P7" s="136">
        <f>N7*L7</f>
        <v>72500</v>
      </c>
    </row>
    <row r="8" spans="1:19" x14ac:dyDescent="0.3">
      <c r="A8" s="218"/>
      <c r="B8" s="218"/>
      <c r="C8" s="218"/>
      <c r="D8" s="218"/>
      <c r="E8" s="218"/>
      <c r="I8" s="1" t="s">
        <v>106</v>
      </c>
      <c r="L8" s="138">
        <v>10000</v>
      </c>
      <c r="M8" s="138"/>
      <c r="N8" s="141">
        <v>13.5</v>
      </c>
      <c r="O8" s="139"/>
      <c r="P8" s="142">
        <f>N8*L8</f>
        <v>135000</v>
      </c>
      <c r="Q8" s="140"/>
      <c r="R8" s="140"/>
    </row>
    <row r="9" spans="1:19" ht="18" thickBot="1" x14ac:dyDescent="0.35">
      <c r="A9" s="218"/>
      <c r="B9" s="218"/>
      <c r="C9" s="218"/>
      <c r="D9" s="218"/>
      <c r="E9" s="218"/>
      <c r="I9" s="1" t="s">
        <v>107</v>
      </c>
      <c r="L9" s="138">
        <v>10000</v>
      </c>
      <c r="M9" s="138"/>
      <c r="N9" s="141">
        <v>14</v>
      </c>
      <c r="O9" s="139"/>
      <c r="P9" s="142">
        <f>N9*L9</f>
        <v>140000</v>
      </c>
      <c r="Q9" s="140"/>
      <c r="R9" s="140"/>
    </row>
    <row r="10" spans="1:19" ht="18" thickBot="1" x14ac:dyDescent="0.35">
      <c r="A10" s="218"/>
      <c r="B10" s="218"/>
      <c r="C10" s="218"/>
      <c r="D10" s="218"/>
      <c r="E10" s="218"/>
      <c r="L10" s="138"/>
      <c r="M10" s="138"/>
      <c r="N10" s="102" t="s">
        <v>4</v>
      </c>
      <c r="O10" s="103"/>
      <c r="P10" s="104">
        <f>SUM(P4:P9)</f>
        <v>1664500</v>
      </c>
      <c r="Q10" s="105"/>
      <c r="R10" s="106"/>
    </row>
    <row r="11" spans="1:19" ht="18" thickBot="1" x14ac:dyDescent="0.35">
      <c r="A11" s="218"/>
      <c r="B11" s="218"/>
      <c r="C11" s="218"/>
      <c r="D11" s="218"/>
      <c r="E11" s="218"/>
    </row>
    <row r="12" spans="1:19" ht="21" thickBot="1" x14ac:dyDescent="0.35">
      <c r="A12" s="218"/>
      <c r="B12" s="218"/>
      <c r="C12" s="218"/>
      <c r="D12" s="218"/>
      <c r="E12" s="218"/>
      <c r="H12" s="92" t="s">
        <v>113</v>
      </c>
      <c r="I12" s="93"/>
      <c r="J12" s="93"/>
      <c r="K12" s="94"/>
      <c r="L12" s="80" t="s">
        <v>21</v>
      </c>
      <c r="M12" s="81"/>
      <c r="N12" s="80" t="s">
        <v>20</v>
      </c>
      <c r="O12" s="81"/>
      <c r="P12" s="80" t="s">
        <v>22</v>
      </c>
      <c r="Q12" s="82"/>
      <c r="R12" s="83"/>
    </row>
    <row r="13" spans="1:19" x14ac:dyDescent="0.3">
      <c r="A13" s="218"/>
      <c r="B13" s="218"/>
      <c r="C13" s="218"/>
      <c r="D13" s="218"/>
      <c r="E13" s="218"/>
      <c r="H13" s="84" t="s">
        <v>116</v>
      </c>
      <c r="I13" s="85"/>
      <c r="J13" s="85"/>
      <c r="K13" s="86"/>
      <c r="L13" s="90">
        <v>20</v>
      </c>
      <c r="M13" s="91"/>
      <c r="N13" s="84">
        <v>328</v>
      </c>
      <c r="O13" s="86"/>
      <c r="P13" s="87">
        <f>L13*N13</f>
        <v>6560</v>
      </c>
      <c r="Q13" s="88"/>
      <c r="R13" s="89"/>
    </row>
    <row r="14" spans="1:19" ht="18" thickBot="1" x14ac:dyDescent="0.35">
      <c r="A14" s="218"/>
      <c r="B14" s="218"/>
      <c r="C14" s="218"/>
      <c r="D14" s="218"/>
      <c r="E14" s="218"/>
    </row>
    <row r="15" spans="1:19" ht="21" thickBot="1" x14ac:dyDescent="0.35">
      <c r="A15" s="218"/>
      <c r="B15" s="218"/>
      <c r="C15" s="218"/>
      <c r="D15" s="218"/>
      <c r="E15" s="218"/>
      <c r="H15" s="77" t="s">
        <v>23</v>
      </c>
      <c r="I15" s="78"/>
      <c r="J15" s="78"/>
      <c r="K15" s="79"/>
      <c r="L15" s="80" t="s">
        <v>21</v>
      </c>
      <c r="M15" s="81"/>
      <c r="N15" s="80" t="s">
        <v>20</v>
      </c>
      <c r="O15" s="81"/>
      <c r="P15" s="80" t="s">
        <v>22</v>
      </c>
      <c r="Q15" s="82"/>
      <c r="R15" s="83"/>
    </row>
    <row r="16" spans="1:19" x14ac:dyDescent="0.3">
      <c r="A16" s="218"/>
      <c r="B16" s="218"/>
      <c r="C16" s="218"/>
      <c r="D16" s="218"/>
      <c r="E16" s="218"/>
      <c r="H16" s="84" t="s">
        <v>24</v>
      </c>
      <c r="I16" s="85"/>
      <c r="J16" s="85"/>
      <c r="K16" s="86"/>
      <c r="L16" s="90">
        <v>50</v>
      </c>
      <c r="M16" s="91"/>
      <c r="N16" s="84">
        <v>328</v>
      </c>
      <c r="O16" s="86"/>
      <c r="P16" s="87">
        <f>L16*N16</f>
        <v>16400</v>
      </c>
      <c r="Q16" s="88"/>
      <c r="R16" s="89"/>
      <c r="S16" s="3"/>
    </row>
    <row r="17" spans="1:21" ht="21" customHeight="1" thickBot="1" x14ac:dyDescent="0.35">
      <c r="A17" s="219"/>
      <c r="B17" s="219"/>
      <c r="C17" s="219"/>
      <c r="D17" s="219"/>
      <c r="E17" s="219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3"/>
    </row>
    <row r="18" spans="1:21" ht="21" thickBot="1" x14ac:dyDescent="0.35">
      <c r="A18" s="230" t="s">
        <v>16</v>
      </c>
      <c r="B18" s="231"/>
      <c r="C18" s="231"/>
      <c r="D18" s="231"/>
      <c r="E18" s="232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3"/>
    </row>
    <row r="19" spans="1:21" ht="18.75" customHeight="1" thickBot="1" x14ac:dyDescent="0.35">
      <c r="A19" s="203" t="s">
        <v>98</v>
      </c>
      <c r="B19" s="203"/>
      <c r="C19" s="203"/>
      <c r="D19" s="203"/>
      <c r="E19" s="203"/>
      <c r="F19" s="3" t="s">
        <v>20</v>
      </c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</row>
    <row r="20" spans="1:21" ht="21" customHeight="1" thickBot="1" x14ac:dyDescent="0.35">
      <c r="A20" s="207" t="s">
        <v>17</v>
      </c>
      <c r="B20" s="208"/>
      <c r="C20" s="208"/>
      <c r="D20" s="209"/>
      <c r="E20" s="126" t="s">
        <v>75</v>
      </c>
      <c r="F20" s="96">
        <v>328</v>
      </c>
      <c r="G20" s="1" t="s">
        <v>18</v>
      </c>
      <c r="H20" s="222" t="s">
        <v>83</v>
      </c>
      <c r="I20" s="223"/>
      <c r="J20" s="224"/>
      <c r="L20" s="3" t="s">
        <v>87</v>
      </c>
    </row>
    <row r="21" spans="1:21" ht="18" customHeight="1" thickBot="1" x14ac:dyDescent="0.35">
      <c r="A21" s="204" t="s">
        <v>72</v>
      </c>
      <c r="B21" s="205"/>
      <c r="C21" s="205"/>
      <c r="D21" s="206"/>
      <c r="E21" s="19" t="s">
        <v>4</v>
      </c>
      <c r="F21" s="96">
        <f>E22</f>
        <v>328</v>
      </c>
      <c r="G21" s="1" t="s">
        <v>18</v>
      </c>
      <c r="H21" s="211" t="s">
        <v>78</v>
      </c>
      <c r="I21" s="212"/>
      <c r="J21" s="212"/>
      <c r="K21" s="75" t="s">
        <v>80</v>
      </c>
      <c r="L21" s="75" t="s">
        <v>81</v>
      </c>
      <c r="M21" s="75" t="s">
        <v>79</v>
      </c>
      <c r="N21" s="118" t="s">
        <v>25</v>
      </c>
      <c r="O21" s="212" t="s">
        <v>5</v>
      </c>
      <c r="P21" s="212"/>
      <c r="Q21" s="131"/>
    </row>
    <row r="22" spans="1:21" ht="18" thickBot="1" x14ac:dyDescent="0.35">
      <c r="A22" s="98"/>
      <c r="B22" s="98">
        <v>1</v>
      </c>
      <c r="C22" s="210" t="s">
        <v>73</v>
      </c>
      <c r="D22" s="210"/>
      <c r="E22" s="202">
        <v>328</v>
      </c>
      <c r="F22" s="202"/>
      <c r="G22" s="1" t="s">
        <v>18</v>
      </c>
      <c r="H22" s="213" t="s">
        <v>84</v>
      </c>
      <c r="I22" s="214"/>
      <c r="J22" s="121"/>
      <c r="K22" s="121"/>
      <c r="L22" s="127"/>
      <c r="M22" s="128">
        <f>M24+M25</f>
        <v>60</v>
      </c>
      <c r="N22" s="129">
        <f>N24+N25</f>
        <v>7.5</v>
      </c>
      <c r="O22" s="215">
        <f>SUM(O23:P25)</f>
        <v>45657.662857142859</v>
      </c>
      <c r="P22" s="216"/>
      <c r="Q22" s="2"/>
      <c r="R22" s="2"/>
    </row>
    <row r="23" spans="1:21" x14ac:dyDescent="0.3">
      <c r="A23" s="98"/>
      <c r="B23" s="98">
        <v>2</v>
      </c>
      <c r="C23" s="174" t="s">
        <v>74</v>
      </c>
      <c r="D23" s="174"/>
      <c r="E23" s="174">
        <v>0</v>
      </c>
      <c r="F23" s="174"/>
      <c r="G23" s="1" t="s">
        <v>18</v>
      </c>
      <c r="H23" s="154" t="s">
        <v>115</v>
      </c>
      <c r="I23" s="152"/>
      <c r="J23" s="153"/>
      <c r="K23" s="153" t="s">
        <v>82</v>
      </c>
      <c r="L23" s="153">
        <v>671.44</v>
      </c>
      <c r="M23" s="156">
        <f>N23*8</f>
        <v>8</v>
      </c>
      <c r="N23" s="155">
        <v>1</v>
      </c>
      <c r="O23" s="268">
        <f>M23*L23</f>
        <v>5371.52</v>
      </c>
      <c r="P23" s="268"/>
      <c r="Q23" s="2"/>
      <c r="R23" s="2"/>
    </row>
    <row r="24" spans="1:21" x14ac:dyDescent="0.3">
      <c r="A24" s="98"/>
      <c r="H24" s="263" t="s">
        <v>114</v>
      </c>
      <c r="I24" s="263"/>
      <c r="J24" s="119"/>
      <c r="K24" s="119" t="s">
        <v>82</v>
      </c>
      <c r="L24" s="119">
        <f>Employees!V13</f>
        <v>671.43571428571431</v>
      </c>
      <c r="M24" s="30">
        <f>N24*8</f>
        <v>20</v>
      </c>
      <c r="N24" s="120">
        <v>2.5</v>
      </c>
      <c r="O24" s="264">
        <f>M24*L24</f>
        <v>13428.714285714286</v>
      </c>
      <c r="P24" s="265"/>
      <c r="Q24" s="2"/>
      <c r="R24" s="2"/>
    </row>
    <row r="25" spans="1:21" ht="18" thickBot="1" x14ac:dyDescent="0.35">
      <c r="H25" s="258" t="s">
        <v>86</v>
      </c>
      <c r="I25" s="258"/>
      <c r="J25" s="56"/>
      <c r="K25" s="56" t="s">
        <v>82</v>
      </c>
      <c r="L25" s="58">
        <f>Employees!V13</f>
        <v>671.43571428571431</v>
      </c>
      <c r="M25" s="56">
        <f>N25*8</f>
        <v>40</v>
      </c>
      <c r="N25" s="116">
        <v>5</v>
      </c>
      <c r="O25" s="266">
        <f>M25*L25</f>
        <v>26857.428571428572</v>
      </c>
      <c r="P25" s="267"/>
      <c r="Q25" s="2"/>
      <c r="R25" s="2"/>
    </row>
    <row r="26" spans="1:21" ht="18.75" thickBot="1" x14ac:dyDescent="0.35">
      <c r="A26" s="240" t="s">
        <v>45</v>
      </c>
      <c r="B26" s="241"/>
      <c r="C26" s="241"/>
      <c r="D26" s="42" t="s">
        <v>46</v>
      </c>
      <c r="E26" s="40"/>
      <c r="F26" s="41" t="s">
        <v>4</v>
      </c>
      <c r="H26" s="4"/>
      <c r="I26" s="4"/>
    </row>
    <row r="27" spans="1:21" ht="18" thickBot="1" x14ac:dyDescent="0.35">
      <c r="A27" s="242"/>
      <c r="B27" s="174"/>
      <c r="C27" s="174"/>
      <c r="D27" s="5">
        <v>500</v>
      </c>
      <c r="E27" s="5"/>
      <c r="F27" s="37">
        <v>0</v>
      </c>
      <c r="H27" s="253" t="s">
        <v>89</v>
      </c>
      <c r="I27" s="254"/>
      <c r="J27" s="117"/>
      <c r="K27" s="117"/>
      <c r="L27" s="117"/>
      <c r="M27" s="130">
        <f>M28+M29</f>
        <v>56</v>
      </c>
      <c r="N27" s="130">
        <f>N28+N29</f>
        <v>7</v>
      </c>
      <c r="O27" s="215">
        <f>SUM(O28:P30)</f>
        <v>42971.92</v>
      </c>
      <c r="P27" s="255"/>
      <c r="Q27" s="2"/>
      <c r="R27" s="2"/>
      <c r="S27" s="1" t="s">
        <v>109</v>
      </c>
      <c r="T27" s="135" t="s">
        <v>111</v>
      </c>
    </row>
    <row r="28" spans="1:21" x14ac:dyDescent="0.3">
      <c r="A28" s="243" t="s">
        <v>47</v>
      </c>
      <c r="B28" s="244"/>
      <c r="C28" s="245"/>
      <c r="F28" s="27"/>
      <c r="H28" s="257" t="s">
        <v>90</v>
      </c>
      <c r="I28" s="257"/>
      <c r="J28" s="20"/>
      <c r="K28" s="20" t="s">
        <v>82</v>
      </c>
      <c r="L28" s="50">
        <f>Employees!V13</f>
        <v>671.43571428571431</v>
      </c>
      <c r="M28" s="20">
        <f>N28*8</f>
        <v>40</v>
      </c>
      <c r="N28" s="122">
        <v>5</v>
      </c>
      <c r="O28" s="259">
        <f>M28*L28</f>
        <v>26857.428571428572</v>
      </c>
      <c r="P28" s="260"/>
      <c r="Q28" s="2"/>
      <c r="R28" s="2"/>
      <c r="S28" s="135">
        <f>N27+N22</f>
        <v>14.5</v>
      </c>
      <c r="T28" s="136">
        <f>O34/S28</f>
        <v>6112.3850246305419</v>
      </c>
      <c r="U28" s="6"/>
    </row>
    <row r="29" spans="1:21" ht="18" thickBot="1" x14ac:dyDescent="0.35">
      <c r="A29" s="246">
        <f>F27</f>
        <v>0</v>
      </c>
      <c r="B29" s="247"/>
      <c r="C29" s="247"/>
      <c r="D29" s="28">
        <f>D27</f>
        <v>500</v>
      </c>
      <c r="E29" s="28"/>
      <c r="F29" s="43">
        <f>A29/D29</f>
        <v>0</v>
      </c>
      <c r="G29" s="1" t="s">
        <v>41</v>
      </c>
      <c r="H29" s="258" t="s">
        <v>91</v>
      </c>
      <c r="I29" s="258"/>
      <c r="J29" s="56"/>
      <c r="K29" s="56" t="s">
        <v>82</v>
      </c>
      <c r="L29" s="58">
        <f>Employees!V13</f>
        <v>671.43571428571431</v>
      </c>
      <c r="M29" s="56">
        <f>N29*8</f>
        <v>16</v>
      </c>
      <c r="N29" s="116">
        <v>2</v>
      </c>
      <c r="O29" s="261">
        <f>M29*L29</f>
        <v>10742.971428571429</v>
      </c>
      <c r="P29" s="262"/>
      <c r="Q29" s="2"/>
      <c r="R29" s="2"/>
      <c r="U29" s="6"/>
    </row>
    <row r="30" spans="1:21" x14ac:dyDescent="0.3">
      <c r="A30" s="142"/>
      <c r="B30" s="141"/>
      <c r="C30" s="141"/>
      <c r="D30" s="143"/>
      <c r="E30" s="143"/>
      <c r="F30" s="144"/>
      <c r="H30" s="137" t="s">
        <v>108</v>
      </c>
      <c r="I30" s="137" t="s">
        <v>24</v>
      </c>
      <c r="J30" s="56"/>
      <c r="K30" s="56" t="s">
        <v>82</v>
      </c>
      <c r="L30" s="58">
        <v>671.44</v>
      </c>
      <c r="M30" s="56">
        <f>N30*8</f>
        <v>8</v>
      </c>
      <c r="N30" s="116">
        <v>1</v>
      </c>
      <c r="O30" s="201">
        <f>M30*L30</f>
        <v>5371.52</v>
      </c>
      <c r="P30" s="201"/>
      <c r="Q30" s="2"/>
      <c r="R30" s="2"/>
      <c r="T30" s="6"/>
      <c r="U30" s="6"/>
    </row>
    <row r="31" spans="1:21" x14ac:dyDescent="0.3">
      <c r="O31" s="143"/>
      <c r="P31" s="143"/>
      <c r="T31" s="1" t="s">
        <v>110</v>
      </c>
      <c r="U31" s="6">
        <v>2238.1190476190477</v>
      </c>
    </row>
    <row r="32" spans="1:21" ht="17.25" customHeight="1" x14ac:dyDescent="0.3">
      <c r="H32" s="123"/>
      <c r="I32" s="123"/>
      <c r="J32" s="123"/>
      <c r="K32" s="250" t="s">
        <v>92</v>
      </c>
      <c r="L32" s="250"/>
      <c r="M32" s="250"/>
      <c r="N32" s="123"/>
      <c r="O32" s="175">
        <f>O27+O22</f>
        <v>88629.582857142857</v>
      </c>
      <c r="P32" s="174"/>
    </row>
    <row r="33" spans="8:21" ht="17.25" customHeight="1" thickBot="1" x14ac:dyDescent="0.35">
      <c r="H33" s="123"/>
      <c r="I33" s="123"/>
      <c r="J33" s="123"/>
      <c r="K33" s="250" t="s">
        <v>93</v>
      </c>
      <c r="L33" s="250"/>
      <c r="M33" s="250"/>
      <c r="N33" s="124">
        <v>0</v>
      </c>
      <c r="O33" s="175">
        <f>O32*N33</f>
        <v>0</v>
      </c>
      <c r="P33" s="174"/>
      <c r="U33" s="6"/>
    </row>
    <row r="34" spans="8:21" ht="19.5" thickBot="1" x14ac:dyDescent="0.35">
      <c r="N34" s="125" t="s">
        <v>94</v>
      </c>
      <c r="O34" s="248">
        <f>O32-O33</f>
        <v>88629.582857142857</v>
      </c>
      <c r="P34" s="249"/>
      <c r="Q34" s="132"/>
      <c r="R34" s="2"/>
      <c r="U34" s="6"/>
    </row>
    <row r="36" spans="8:21" x14ac:dyDescent="0.3"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</row>
    <row r="38" spans="8:21" ht="18" thickBot="1" x14ac:dyDescent="0.35"/>
    <row r="39" spans="8:21" ht="18.75" x14ac:dyDescent="0.3">
      <c r="H39" s="222" t="s">
        <v>96</v>
      </c>
      <c r="I39" s="223"/>
      <c r="J39" s="224"/>
      <c r="L39" s="3" t="s">
        <v>87</v>
      </c>
    </row>
    <row r="40" spans="8:21" ht="18" thickBot="1" x14ac:dyDescent="0.35">
      <c r="H40" s="211" t="s">
        <v>78</v>
      </c>
      <c r="I40" s="212"/>
      <c r="J40" s="212"/>
      <c r="K40" s="75" t="s">
        <v>80</v>
      </c>
      <c r="L40" s="75" t="s">
        <v>95</v>
      </c>
      <c r="M40" s="75" t="s">
        <v>97</v>
      </c>
      <c r="N40" s="118"/>
      <c r="O40" s="212" t="s">
        <v>5</v>
      </c>
      <c r="P40" s="212"/>
    </row>
    <row r="41" spans="8:21" ht="18" thickBot="1" x14ac:dyDescent="0.35">
      <c r="H41" s="213" t="s">
        <v>84</v>
      </c>
      <c r="I41" s="214"/>
      <c r="J41" s="121"/>
      <c r="K41" s="121"/>
      <c r="L41" s="127"/>
      <c r="M41" s="128"/>
      <c r="N41" s="129"/>
      <c r="O41" s="215">
        <f>SUM(O42:P48)</f>
        <v>41910</v>
      </c>
      <c r="P41" s="216"/>
    </row>
    <row r="42" spans="8:21" x14ac:dyDescent="0.3">
      <c r="H42" s="160" t="s">
        <v>115</v>
      </c>
      <c r="I42" s="158"/>
      <c r="J42" s="159"/>
      <c r="K42" s="159" t="s">
        <v>82</v>
      </c>
      <c r="L42" s="159">
        <v>20</v>
      </c>
      <c r="M42" s="161">
        <v>328</v>
      </c>
      <c r="N42" s="151"/>
      <c r="O42" s="217">
        <f>M42*L42</f>
        <v>6560</v>
      </c>
      <c r="P42" s="217"/>
    </row>
    <row r="43" spans="8:21" x14ac:dyDescent="0.3">
      <c r="H43" s="251" t="s">
        <v>85</v>
      </c>
      <c r="I43" s="251"/>
      <c r="J43" s="144"/>
      <c r="K43" s="144" t="s">
        <v>82</v>
      </c>
      <c r="L43" s="144">
        <v>50</v>
      </c>
      <c r="M43" s="143">
        <v>328</v>
      </c>
      <c r="N43" s="157"/>
      <c r="O43" s="252">
        <f t="shared" ref="O43:O48" si="0">M43*L43</f>
        <v>16400</v>
      </c>
      <c r="P43" s="252"/>
    </row>
    <row r="44" spans="8:21" x14ac:dyDescent="0.3">
      <c r="H44" s="4" t="str">
        <f>I5</f>
        <v>Golf Cart Garage</v>
      </c>
      <c r="I44" s="4"/>
      <c r="K44" s="1" t="s">
        <v>82</v>
      </c>
      <c r="L44" s="6">
        <v>200</v>
      </c>
      <c r="M44" s="1">
        <f>N5</f>
        <v>14</v>
      </c>
      <c r="N44" s="114"/>
      <c r="O44" s="252">
        <f t="shared" si="0"/>
        <v>2800</v>
      </c>
      <c r="P44" s="252"/>
    </row>
    <row r="45" spans="8:21" x14ac:dyDescent="0.3">
      <c r="H45" s="4" t="str">
        <f>I6</f>
        <v>Bedroom 4</v>
      </c>
      <c r="I45" s="4"/>
      <c r="K45" s="1" t="s">
        <v>82</v>
      </c>
      <c r="L45" s="6">
        <v>200</v>
      </c>
      <c r="M45" s="1">
        <f>N6</f>
        <v>46</v>
      </c>
      <c r="O45" s="271">
        <f t="shared" si="0"/>
        <v>9200</v>
      </c>
      <c r="P45" s="272"/>
    </row>
    <row r="46" spans="8:21" x14ac:dyDescent="0.3">
      <c r="H46" s="4" t="str">
        <f>I7</f>
        <v>Entrance Hall</v>
      </c>
      <c r="I46" s="4"/>
      <c r="K46" s="1" t="s">
        <v>82</v>
      </c>
      <c r="L46" s="6">
        <v>200</v>
      </c>
      <c r="M46" s="1">
        <f>N7</f>
        <v>7.25</v>
      </c>
      <c r="O46" s="271">
        <f t="shared" si="0"/>
        <v>1450</v>
      </c>
      <c r="P46" s="272"/>
    </row>
    <row r="47" spans="8:21" x14ac:dyDescent="0.3">
      <c r="H47" s="4" t="str">
        <f>I8</f>
        <v>Bedroom 3 extension</v>
      </c>
      <c r="I47" s="4"/>
      <c r="K47" s="1" t="s">
        <v>82</v>
      </c>
      <c r="L47" s="6">
        <v>200</v>
      </c>
      <c r="M47" s="1">
        <f>N8</f>
        <v>13.5</v>
      </c>
      <c r="O47" s="271">
        <f t="shared" si="0"/>
        <v>2700</v>
      </c>
      <c r="P47" s="272"/>
    </row>
    <row r="48" spans="8:21" x14ac:dyDescent="0.3">
      <c r="H48" s="4" t="str">
        <f>I9</f>
        <v>Master bedroom extension</v>
      </c>
      <c r="I48" s="4"/>
      <c r="K48" s="1" t="s">
        <v>82</v>
      </c>
      <c r="L48" s="6">
        <v>200</v>
      </c>
      <c r="M48" s="1">
        <f>N9</f>
        <v>14</v>
      </c>
      <c r="O48" s="175">
        <f t="shared" si="0"/>
        <v>2800</v>
      </c>
      <c r="P48" s="175"/>
    </row>
    <row r="49" spans="8:20" ht="18" thickBot="1" x14ac:dyDescent="0.35">
      <c r="H49" s="4"/>
      <c r="I49" s="4"/>
    </row>
    <row r="50" spans="8:20" ht="18" thickBot="1" x14ac:dyDescent="0.35">
      <c r="H50" s="253" t="s">
        <v>89</v>
      </c>
      <c r="I50" s="254"/>
      <c r="J50" s="117"/>
      <c r="K50" s="117"/>
      <c r="L50" s="117"/>
      <c r="M50" s="130"/>
      <c r="N50" s="130"/>
      <c r="O50" s="215">
        <f>SUM(O51:P54)</f>
        <v>45736</v>
      </c>
      <c r="P50" s="255"/>
    </row>
    <row r="51" spans="8:20" x14ac:dyDescent="0.3">
      <c r="H51" s="257" t="s">
        <v>118</v>
      </c>
      <c r="I51" s="257"/>
      <c r="J51" s="20"/>
      <c r="K51" s="20" t="s">
        <v>82</v>
      </c>
      <c r="L51" s="50">
        <v>200</v>
      </c>
      <c r="M51" s="20">
        <f>SUM(M44:M48)</f>
        <v>94.75</v>
      </c>
      <c r="N51" s="122"/>
      <c r="O51" s="259">
        <f>M51*L51</f>
        <v>18950</v>
      </c>
      <c r="P51" s="260"/>
    </row>
    <row r="52" spans="8:20" x14ac:dyDescent="0.3">
      <c r="H52" s="258" t="s">
        <v>91</v>
      </c>
      <c r="I52" s="258"/>
      <c r="J52" s="56"/>
      <c r="K52" s="56" t="s">
        <v>82</v>
      </c>
      <c r="L52" s="58">
        <v>120</v>
      </c>
      <c r="M52" s="56">
        <f>SUM(M44:M48)</f>
        <v>94.75</v>
      </c>
      <c r="N52" s="116"/>
      <c r="O52" s="261">
        <f>M52*L52</f>
        <v>11370</v>
      </c>
      <c r="P52" s="262"/>
    </row>
    <row r="53" spans="8:20" x14ac:dyDescent="0.3">
      <c r="H53" s="162" t="s">
        <v>117</v>
      </c>
      <c r="I53" s="162"/>
      <c r="J53" s="143"/>
      <c r="K53" s="143" t="s">
        <v>82</v>
      </c>
      <c r="L53" s="144">
        <v>30</v>
      </c>
      <c r="M53" s="143">
        <v>328</v>
      </c>
      <c r="N53" s="157"/>
      <c r="O53" s="269">
        <f>M53*L53</f>
        <v>9840</v>
      </c>
      <c r="P53" s="269"/>
    </row>
    <row r="54" spans="8:20" x14ac:dyDescent="0.3">
      <c r="H54" s="150" t="s">
        <v>108</v>
      </c>
      <c r="I54" s="162"/>
      <c r="J54" s="143"/>
      <c r="K54" s="143" t="s">
        <v>82</v>
      </c>
      <c r="L54" s="144">
        <v>17</v>
      </c>
      <c r="M54" s="143">
        <v>328</v>
      </c>
      <c r="N54" s="157"/>
      <c r="O54" s="269">
        <f>M54*L54</f>
        <v>5576</v>
      </c>
      <c r="P54" s="269"/>
    </row>
    <row r="55" spans="8:20" x14ac:dyDescent="0.3">
      <c r="O55" s="270"/>
      <c r="P55" s="270"/>
    </row>
    <row r="56" spans="8:20" ht="18" x14ac:dyDescent="0.3">
      <c r="H56" s="123"/>
      <c r="I56" s="123"/>
      <c r="J56" s="123"/>
      <c r="K56" s="250" t="s">
        <v>92</v>
      </c>
      <c r="L56" s="250"/>
      <c r="M56" s="250"/>
      <c r="N56" s="123"/>
      <c r="O56" s="175">
        <f>O50+O41</f>
        <v>87646</v>
      </c>
      <c r="P56" s="174"/>
    </row>
    <row r="57" spans="8:20" ht="18.75" thickBot="1" x14ac:dyDescent="0.35">
      <c r="H57" s="123"/>
      <c r="I57" s="123"/>
      <c r="J57" s="123"/>
      <c r="K57" s="250" t="s">
        <v>93</v>
      </c>
      <c r="L57" s="250"/>
      <c r="M57" s="250"/>
      <c r="N57" s="124">
        <v>0</v>
      </c>
      <c r="O57" s="175">
        <f>O56*N57</f>
        <v>0</v>
      </c>
      <c r="P57" s="174"/>
    </row>
    <row r="58" spans="8:20" ht="19.5" thickBot="1" x14ac:dyDescent="0.35">
      <c r="N58" s="125" t="s">
        <v>94</v>
      </c>
      <c r="O58" s="248">
        <f>O56-O57</f>
        <v>87646</v>
      </c>
      <c r="P58" s="249"/>
      <c r="S58" s="6"/>
      <c r="T58" s="148"/>
    </row>
    <row r="59" spans="8:20" x14ac:dyDescent="0.3">
      <c r="S59" s="149"/>
      <c r="T59" s="149"/>
    </row>
    <row r="67" spans="8:32" ht="18" thickBot="1" x14ac:dyDescent="0.35"/>
    <row r="68" spans="8:32" ht="19.5" thickBot="1" x14ac:dyDescent="0.35">
      <c r="H68" s="39" t="s">
        <v>42</v>
      </c>
      <c r="I68" s="25"/>
      <c r="J68" s="25"/>
      <c r="K68" s="26"/>
      <c r="M68" s="135">
        <v>4</v>
      </c>
    </row>
    <row r="69" spans="8:32" ht="18" thickBot="1" x14ac:dyDescent="0.35">
      <c r="H69" s="29" t="s">
        <v>43</v>
      </c>
      <c r="I69" s="30" t="s">
        <v>44</v>
      </c>
      <c r="J69" s="35"/>
      <c r="K69" s="18" t="s">
        <v>5</v>
      </c>
      <c r="L69" s="114" t="s">
        <v>81</v>
      </c>
      <c r="M69" s="1" t="s">
        <v>112</v>
      </c>
      <c r="N69" s="146" t="s">
        <v>26</v>
      </c>
    </row>
    <row r="70" spans="8:32" ht="18" thickBot="1" x14ac:dyDescent="0.35">
      <c r="H70" s="31">
        <v>686</v>
      </c>
      <c r="I70" s="32">
        <v>5.5</v>
      </c>
      <c r="J70" s="36"/>
      <c r="K70" s="38">
        <f>I70*H70</f>
        <v>3773</v>
      </c>
      <c r="L70" s="145">
        <f>Employees!V13</f>
        <v>671.43571428571431</v>
      </c>
      <c r="M70" s="6">
        <f>L70*M68</f>
        <v>2685.7428571428572</v>
      </c>
      <c r="N70" s="147">
        <f>M70+K70</f>
        <v>6458.7428571428572</v>
      </c>
    </row>
    <row r="72" spans="8:32" ht="18" thickBot="1" x14ac:dyDescent="0.35">
      <c r="H72" s="225" t="s">
        <v>27</v>
      </c>
      <c r="I72" s="225"/>
      <c r="J72" s="225"/>
      <c r="K72" s="225"/>
      <c r="L72" s="225"/>
      <c r="M72" s="225"/>
    </row>
    <row r="73" spans="8:32" ht="18" thickBot="1" x14ac:dyDescent="0.35">
      <c r="H73" s="226" t="s">
        <v>28</v>
      </c>
      <c r="I73" s="226" t="s">
        <v>29</v>
      </c>
      <c r="J73" s="226"/>
      <c r="K73" s="226" t="s">
        <v>30</v>
      </c>
      <c r="L73" s="226" t="s">
        <v>31</v>
      </c>
      <c r="M73" s="226"/>
      <c r="T73" s="44" t="s">
        <v>48</v>
      </c>
      <c r="U73" s="45">
        <f>P10</f>
        <v>1664500</v>
      </c>
      <c r="V73"/>
      <c r="W73" s="46" t="s">
        <v>49</v>
      </c>
      <c r="X73" s="46"/>
      <c r="Y73" s="47" t="s">
        <v>50</v>
      </c>
      <c r="Z73" s="46" t="s">
        <v>51</v>
      </c>
      <c r="AA73" s="46" t="s">
        <v>52</v>
      </c>
      <c r="AB73" s="46" t="s">
        <v>53</v>
      </c>
      <c r="AD73" s="46" t="s">
        <v>54</v>
      </c>
      <c r="AE73"/>
      <c r="AF73"/>
    </row>
    <row r="74" spans="8:32" ht="18" thickBot="1" x14ac:dyDescent="0.35">
      <c r="H74" s="226"/>
      <c r="I74" s="21"/>
      <c r="J74" s="21"/>
      <c r="K74" s="226"/>
      <c r="L74" s="21"/>
      <c r="M74" s="21"/>
      <c r="V74"/>
      <c r="W74" s="110" t="s">
        <v>55</v>
      </c>
      <c r="X74" s="20" t="s">
        <v>56</v>
      </c>
      <c r="Y74" s="49">
        <v>0.4</v>
      </c>
      <c r="Z74" s="50">
        <f>U80*40%</f>
        <v>105076.52740000001</v>
      </c>
      <c r="AA74" s="51">
        <v>0</v>
      </c>
      <c r="AB74" s="52">
        <f>Z74-AF74</f>
        <v>105076.52740000001</v>
      </c>
      <c r="AD74" s="53" t="s">
        <v>24</v>
      </c>
      <c r="AE74"/>
      <c r="AF74" s="54">
        <f>Z74*AA74</f>
        <v>0</v>
      </c>
    </row>
    <row r="75" spans="8:32" ht="18" thickBot="1" x14ac:dyDescent="0.35">
      <c r="H75" s="226"/>
      <c r="I75" s="21" t="s">
        <v>32</v>
      </c>
      <c r="J75" s="21" t="s">
        <v>33</v>
      </c>
      <c r="K75" s="226"/>
      <c r="L75" s="21" t="s">
        <v>34</v>
      </c>
      <c r="M75" s="21" t="s">
        <v>35</v>
      </c>
      <c r="T75" s="220" t="s">
        <v>57</v>
      </c>
      <c r="U75" s="221"/>
      <c r="V75"/>
      <c r="W75" s="108" t="s">
        <v>58</v>
      </c>
      <c r="X75" s="56" t="s">
        <v>59</v>
      </c>
      <c r="Y75" s="57">
        <v>0.2</v>
      </c>
      <c r="Z75" s="58">
        <f>U80*20%</f>
        <v>52538.263700000003</v>
      </c>
      <c r="AA75" s="59">
        <v>0</v>
      </c>
      <c r="AB75" s="60">
        <f>Z75-AF75</f>
        <v>52538.263700000003</v>
      </c>
      <c r="AD75" s="61" t="s">
        <v>24</v>
      </c>
      <c r="AE75"/>
      <c r="AF75" s="62">
        <f>Z75*AA75</f>
        <v>0</v>
      </c>
    </row>
    <row r="76" spans="8:32" x14ac:dyDescent="0.3">
      <c r="H76" s="226"/>
      <c r="I76" s="21" t="s">
        <v>36</v>
      </c>
      <c r="J76" s="21" t="s">
        <v>37</v>
      </c>
      <c r="K76" s="21" t="s">
        <v>38</v>
      </c>
      <c r="L76" s="21" t="s">
        <v>39</v>
      </c>
      <c r="M76" s="21" t="s">
        <v>40</v>
      </c>
      <c r="T76" s="48" t="s">
        <v>30</v>
      </c>
      <c r="U76" s="52">
        <f>K98</f>
        <v>129284.7</v>
      </c>
      <c r="V76"/>
      <c r="W76" s="108" t="s">
        <v>76</v>
      </c>
      <c r="X76" s="56" t="s">
        <v>60</v>
      </c>
      <c r="Y76" s="57">
        <v>0.1</v>
      </c>
      <c r="Z76" s="58">
        <v>0</v>
      </c>
      <c r="AA76" s="59">
        <v>0</v>
      </c>
      <c r="AB76" s="60">
        <f>Z76-AF76</f>
        <v>0</v>
      </c>
      <c r="AD76" s="61" t="s">
        <v>61</v>
      </c>
      <c r="AE76"/>
      <c r="AF76" s="62">
        <f>Z76*AA76</f>
        <v>0</v>
      </c>
    </row>
    <row r="77" spans="8:32" ht="18" thickBot="1" x14ac:dyDescent="0.35">
      <c r="H77" s="22">
        <v>1</v>
      </c>
      <c r="I77" s="23">
        <v>1</v>
      </c>
      <c r="J77" s="23">
        <v>200000</v>
      </c>
      <c r="K77" s="23">
        <v>13970.41</v>
      </c>
      <c r="L77" s="24">
        <v>0.21590000000000001</v>
      </c>
      <c r="M77" s="23">
        <f>I77</f>
        <v>1</v>
      </c>
      <c r="T77" s="55" t="s">
        <v>62</v>
      </c>
      <c r="U77" s="60">
        <f>U82</f>
        <v>133406.61850000001</v>
      </c>
      <c r="V77"/>
      <c r="W77" s="109" t="s">
        <v>63</v>
      </c>
      <c r="X77" s="33" t="s">
        <v>64</v>
      </c>
      <c r="Y77" s="64">
        <v>0.3</v>
      </c>
      <c r="Z77" s="32">
        <v>0</v>
      </c>
      <c r="AA77" s="65">
        <v>0</v>
      </c>
      <c r="AB77" s="34">
        <f>Z77-AF77</f>
        <v>0</v>
      </c>
      <c r="AD77" s="66" t="s">
        <v>61</v>
      </c>
      <c r="AE77"/>
      <c r="AF77" s="67">
        <f>Z77*AA77</f>
        <v>0</v>
      </c>
    </row>
    <row r="78" spans="8:32" ht="18" thickBot="1" x14ac:dyDescent="0.35">
      <c r="H78" s="22">
        <v>2</v>
      </c>
      <c r="I78" s="23">
        <v>200001</v>
      </c>
      <c r="J78" s="23">
        <v>650000</v>
      </c>
      <c r="K78" s="23">
        <v>57145.33</v>
      </c>
      <c r="L78" s="24">
        <v>0.20749999999999999</v>
      </c>
      <c r="M78" s="23">
        <f t="shared" ref="M78:M89" si="1">I78</f>
        <v>200001</v>
      </c>
      <c r="T78" s="55"/>
      <c r="U78" s="60">
        <f>U76+U77</f>
        <v>262691.31849999999</v>
      </c>
      <c r="V78"/>
      <c r="AE78"/>
      <c r="AF78"/>
    </row>
    <row r="79" spans="8:32" ht="18" thickBot="1" x14ac:dyDescent="0.35">
      <c r="H79" s="22">
        <v>3</v>
      </c>
      <c r="I79" s="23">
        <v>650001</v>
      </c>
      <c r="J79" s="23">
        <v>2000000</v>
      </c>
      <c r="K79" s="23">
        <v>150513.35999999999</v>
      </c>
      <c r="L79" s="24">
        <v>0.153</v>
      </c>
      <c r="M79" s="23">
        <f t="shared" si="1"/>
        <v>650001</v>
      </c>
      <c r="T79" s="63" t="s">
        <v>65</v>
      </c>
      <c r="U79" s="68">
        <v>0</v>
      </c>
      <c r="V79"/>
      <c r="W79" s="237" t="s">
        <v>66</v>
      </c>
      <c r="X79" s="238"/>
      <c r="Y79" s="73"/>
      <c r="Z79" s="69">
        <f>SUM(Z74:Z77)</f>
        <v>157614.7911</v>
      </c>
      <c r="AA79" s="63"/>
      <c r="AB79" s="33"/>
      <c r="AE79"/>
      <c r="AF79"/>
    </row>
    <row r="80" spans="8:32" ht="18" thickBot="1" x14ac:dyDescent="0.35">
      <c r="H80" s="22">
        <v>4</v>
      </c>
      <c r="I80" s="23">
        <v>2000001</v>
      </c>
      <c r="J80" s="23">
        <v>4000000</v>
      </c>
      <c r="K80" s="23">
        <v>357120.69</v>
      </c>
      <c r="L80" s="24">
        <v>0.13339999999999999</v>
      </c>
      <c r="M80" s="23">
        <f t="shared" si="1"/>
        <v>2000001</v>
      </c>
      <c r="T80" s="72" t="s">
        <v>67</v>
      </c>
      <c r="U80" s="70">
        <f>U78+U79</f>
        <v>262691.31849999999</v>
      </c>
      <c r="V80"/>
      <c r="W80" s="46" t="s">
        <v>68</v>
      </c>
      <c r="X80" s="14"/>
      <c r="Y80" s="14"/>
      <c r="Z80" s="14"/>
      <c r="AA80" s="15" t="s">
        <v>69</v>
      </c>
      <c r="AB80" s="71">
        <f>SUM(AB74:AB77)</f>
        <v>157614.7911</v>
      </c>
      <c r="AE80"/>
      <c r="AF80"/>
    </row>
    <row r="81" spans="8:21" x14ac:dyDescent="0.3">
      <c r="H81" s="22">
        <v>5</v>
      </c>
      <c r="I81" s="23">
        <v>4000001</v>
      </c>
      <c r="J81" s="23">
        <v>6500000</v>
      </c>
      <c r="K81" s="23">
        <v>623958.89</v>
      </c>
      <c r="L81" s="24">
        <v>0.12989999999999999</v>
      </c>
      <c r="M81" s="23">
        <f t="shared" si="1"/>
        <v>4000001</v>
      </c>
    </row>
    <row r="82" spans="8:21" x14ac:dyDescent="0.3">
      <c r="H82" s="22">
        <v>6</v>
      </c>
      <c r="I82" s="23">
        <v>6500001</v>
      </c>
      <c r="J82" s="23">
        <v>13000000</v>
      </c>
      <c r="K82" s="23">
        <v>948762.87</v>
      </c>
      <c r="L82" s="24">
        <v>0.1128</v>
      </c>
      <c r="M82" s="23">
        <f t="shared" si="1"/>
        <v>6500001</v>
      </c>
      <c r="T82" s="1" t="s">
        <v>70</v>
      </c>
      <c r="U82" s="74">
        <f>(U73-M98)*L98</f>
        <v>133406.61850000001</v>
      </c>
    </row>
    <row r="83" spans="8:21" x14ac:dyDescent="0.3">
      <c r="H83" s="22">
        <v>7</v>
      </c>
      <c r="I83" s="23">
        <v>13000001</v>
      </c>
      <c r="J83" s="23">
        <v>40000000</v>
      </c>
      <c r="K83" s="23">
        <v>1681745.3</v>
      </c>
      <c r="L83" s="24">
        <v>0.109</v>
      </c>
      <c r="M83" s="23">
        <f t="shared" si="1"/>
        <v>13000001</v>
      </c>
      <c r="T83" s="239" t="s">
        <v>71</v>
      </c>
      <c r="U83" s="107"/>
    </row>
    <row r="84" spans="8:21" x14ac:dyDescent="0.3">
      <c r="H84" s="22">
        <v>8</v>
      </c>
      <c r="I84" s="23">
        <v>40000001</v>
      </c>
      <c r="J84" s="23">
        <v>130000000</v>
      </c>
      <c r="K84" s="23">
        <v>4625768.63</v>
      </c>
      <c r="L84" s="24">
        <v>0.109</v>
      </c>
      <c r="M84" s="23">
        <f t="shared" si="1"/>
        <v>40000001</v>
      </c>
      <c r="T84" s="239"/>
    </row>
    <row r="85" spans="8:21" x14ac:dyDescent="0.3">
      <c r="H85" s="22">
        <v>9</v>
      </c>
      <c r="I85" s="23">
        <v>130000001</v>
      </c>
      <c r="J85" s="23">
        <v>260000000</v>
      </c>
      <c r="K85" s="23">
        <v>14433043.09</v>
      </c>
      <c r="L85" s="24">
        <v>0.1019</v>
      </c>
      <c r="M85" s="23">
        <f t="shared" si="1"/>
        <v>130000001</v>
      </c>
    </row>
    <row r="86" spans="8:21" x14ac:dyDescent="0.3">
      <c r="H86" s="22">
        <v>10</v>
      </c>
      <c r="I86" s="23">
        <v>260000001</v>
      </c>
      <c r="J86" s="23">
        <v>520000000</v>
      </c>
      <c r="K86" s="23">
        <v>27684662.760000002</v>
      </c>
      <c r="L86" s="24">
        <v>9.9599999999999994E-2</v>
      </c>
      <c r="M86" s="23">
        <f t="shared" si="1"/>
        <v>260000001</v>
      </c>
    </row>
    <row r="87" spans="8:21" x14ac:dyDescent="0.3">
      <c r="H87" s="22"/>
      <c r="I87" s="23"/>
      <c r="J87" s="23"/>
      <c r="K87" s="23"/>
      <c r="L87" s="24"/>
      <c r="M87" s="23"/>
    </row>
    <row r="88" spans="8:21" x14ac:dyDescent="0.3">
      <c r="H88" s="22">
        <v>11</v>
      </c>
      <c r="I88" s="23">
        <v>520000001</v>
      </c>
      <c r="J88" s="23">
        <v>1040000000</v>
      </c>
      <c r="K88" s="23">
        <v>53583218.25</v>
      </c>
      <c r="L88" s="24">
        <v>9.7100000000000006E-2</v>
      </c>
      <c r="M88" s="23">
        <f t="shared" si="1"/>
        <v>520000001</v>
      </c>
    </row>
    <row r="89" spans="8:21" x14ac:dyDescent="0.3">
      <c r="H89" s="22">
        <v>12</v>
      </c>
      <c r="I89" s="23">
        <v>1040000001</v>
      </c>
      <c r="J89" s="23"/>
      <c r="K89" s="23">
        <v>104063453.52</v>
      </c>
      <c r="L89" s="24">
        <v>8.9800000000000005E-2</v>
      </c>
      <c r="M89" s="23">
        <f t="shared" si="1"/>
        <v>1040000001</v>
      </c>
    </row>
    <row r="91" spans="8:21" x14ac:dyDescent="0.3">
      <c r="H91" s="76" t="s">
        <v>77</v>
      </c>
      <c r="I91" s="76"/>
      <c r="J91" s="76"/>
      <c r="K91" s="76"/>
      <c r="L91" s="76"/>
      <c r="M91" s="76"/>
    </row>
    <row r="92" spans="8:21" x14ac:dyDescent="0.3">
      <c r="H92" s="21" t="s">
        <v>28</v>
      </c>
      <c r="I92" s="21" t="s">
        <v>29</v>
      </c>
      <c r="J92" s="21"/>
      <c r="K92" s="21" t="s">
        <v>30</v>
      </c>
      <c r="L92" s="21" t="s">
        <v>31</v>
      </c>
      <c r="M92" s="21"/>
    </row>
    <row r="93" spans="8:21" x14ac:dyDescent="0.3">
      <c r="H93" s="21"/>
      <c r="I93" s="21"/>
      <c r="J93" s="21"/>
      <c r="K93" s="21"/>
      <c r="L93" s="21"/>
      <c r="M93" s="21"/>
    </row>
    <row r="94" spans="8:21" x14ac:dyDescent="0.3">
      <c r="H94" s="21"/>
      <c r="I94" s="21" t="s">
        <v>32</v>
      </c>
      <c r="J94" s="21" t="s">
        <v>33</v>
      </c>
      <c r="K94" s="21"/>
      <c r="L94" s="21" t="s">
        <v>34</v>
      </c>
      <c r="M94" s="21" t="s">
        <v>35</v>
      </c>
    </row>
    <row r="95" spans="8:21" x14ac:dyDescent="0.3">
      <c r="H95" s="21"/>
      <c r="I95" s="21" t="s">
        <v>36</v>
      </c>
      <c r="J95" s="21" t="s">
        <v>37</v>
      </c>
      <c r="K95" s="21" t="s">
        <v>38</v>
      </c>
      <c r="L95" s="21" t="s">
        <v>39</v>
      </c>
      <c r="M95" s="21" t="s">
        <v>40</v>
      </c>
    </row>
    <row r="96" spans="8:21" x14ac:dyDescent="0.3">
      <c r="H96" s="22">
        <v>1</v>
      </c>
      <c r="I96" s="23">
        <v>1</v>
      </c>
      <c r="J96" s="23">
        <v>200000</v>
      </c>
      <c r="K96" s="111">
        <v>12000</v>
      </c>
      <c r="L96" s="24">
        <v>0.18540000000000001</v>
      </c>
      <c r="M96" s="23">
        <f>I96</f>
        <v>1</v>
      </c>
    </row>
    <row r="97" spans="8:13" x14ac:dyDescent="0.3">
      <c r="H97" s="22">
        <v>2</v>
      </c>
      <c r="I97" s="23">
        <v>200001</v>
      </c>
      <c r="J97" s="23">
        <v>650000</v>
      </c>
      <c r="K97" s="111">
        <v>49085.46</v>
      </c>
      <c r="L97" s="24">
        <v>0.1782</v>
      </c>
      <c r="M97" s="23">
        <f t="shared" ref="M97:M105" si="2">I97</f>
        <v>200001</v>
      </c>
    </row>
    <row r="98" spans="8:13" x14ac:dyDescent="0.3">
      <c r="H98" s="22">
        <v>3</v>
      </c>
      <c r="I98" s="23">
        <v>650001</v>
      </c>
      <c r="J98" s="23">
        <v>2000000</v>
      </c>
      <c r="K98" s="111">
        <v>129284.7</v>
      </c>
      <c r="L98" s="24">
        <v>0.13150000000000001</v>
      </c>
      <c r="M98" s="23">
        <f t="shared" si="2"/>
        <v>650001</v>
      </c>
    </row>
    <row r="99" spans="8:13" x14ac:dyDescent="0.3">
      <c r="H99" s="22">
        <v>4</v>
      </c>
      <c r="I99" s="23">
        <v>2000001</v>
      </c>
      <c r="J99" s="23">
        <v>4000000</v>
      </c>
      <c r="K99" s="111">
        <v>306751.8</v>
      </c>
      <c r="L99" s="24">
        <v>0.11459999999999999</v>
      </c>
      <c r="M99" s="23">
        <f t="shared" si="2"/>
        <v>2000001</v>
      </c>
    </row>
    <row r="100" spans="8:13" x14ac:dyDescent="0.3">
      <c r="H100" s="22">
        <v>5</v>
      </c>
      <c r="I100" s="23">
        <v>4000001</v>
      </c>
      <c r="J100" s="23">
        <v>6500000</v>
      </c>
      <c r="K100" s="111">
        <v>535954.68999999994</v>
      </c>
      <c r="L100" s="24">
        <v>0.1116</v>
      </c>
      <c r="M100" s="23">
        <f t="shared" si="2"/>
        <v>4000001</v>
      </c>
    </row>
    <row r="101" spans="8:13" x14ac:dyDescent="0.3">
      <c r="H101" s="22">
        <v>6</v>
      </c>
      <c r="I101" s="23">
        <v>6500001</v>
      </c>
      <c r="J101" s="23">
        <v>13000000</v>
      </c>
      <c r="K101" s="111">
        <v>814947.78</v>
      </c>
      <c r="L101" s="24">
        <v>9.69E-2</v>
      </c>
      <c r="M101" s="23">
        <f t="shared" si="2"/>
        <v>6500001</v>
      </c>
    </row>
    <row r="102" spans="8:13" x14ac:dyDescent="0.3">
      <c r="H102" s="22">
        <v>7</v>
      </c>
      <c r="I102" s="23">
        <v>13000001</v>
      </c>
      <c r="J102" s="23">
        <v>40000000</v>
      </c>
      <c r="K102" s="111">
        <v>1444549.16</v>
      </c>
      <c r="L102" s="24">
        <v>9.3700000000000006E-2</v>
      </c>
      <c r="M102" s="23">
        <f t="shared" si="2"/>
        <v>13000001</v>
      </c>
    </row>
    <row r="103" spans="8:13" x14ac:dyDescent="0.3">
      <c r="H103" s="22">
        <v>8</v>
      </c>
      <c r="I103" s="23">
        <v>40000001</v>
      </c>
      <c r="J103" s="23">
        <v>130000000</v>
      </c>
      <c r="K103" s="111">
        <v>3973342.57</v>
      </c>
      <c r="L103" s="24">
        <v>9.3600000000000003E-2</v>
      </c>
      <c r="M103" s="23">
        <f t="shared" si="2"/>
        <v>40000001</v>
      </c>
    </row>
    <row r="104" spans="8:13" x14ac:dyDescent="0.3">
      <c r="H104" s="22">
        <v>9</v>
      </c>
      <c r="I104" s="23">
        <v>130000001</v>
      </c>
      <c r="J104" s="23">
        <v>260000000</v>
      </c>
      <c r="K104" s="111">
        <v>12397382.810000001</v>
      </c>
      <c r="L104" s="24">
        <v>8.7599999999999997E-2</v>
      </c>
      <c r="M104" s="23">
        <f t="shared" si="2"/>
        <v>130000001</v>
      </c>
    </row>
    <row r="105" spans="8:13" x14ac:dyDescent="0.3">
      <c r="H105" s="22">
        <v>10</v>
      </c>
      <c r="I105" s="23">
        <v>260000001</v>
      </c>
      <c r="J105" s="23">
        <v>520000000</v>
      </c>
      <c r="K105" s="111">
        <v>23779972.129999999</v>
      </c>
      <c r="L105" s="24">
        <v>8.5599999999999996E-2</v>
      </c>
      <c r="M105" s="23">
        <f t="shared" si="2"/>
        <v>260000001</v>
      </c>
    </row>
    <row r="106" spans="8:13" x14ac:dyDescent="0.3">
      <c r="H106" s="22"/>
      <c r="I106" s="23"/>
      <c r="J106" s="23"/>
      <c r="K106" s="23"/>
      <c r="L106" s="24"/>
      <c r="M106" s="23"/>
    </row>
    <row r="107" spans="8:13" x14ac:dyDescent="0.3">
      <c r="H107" s="22">
        <v>11</v>
      </c>
      <c r="I107" s="23">
        <v>520000001</v>
      </c>
      <c r="J107" s="23">
        <v>1040000000</v>
      </c>
      <c r="K107" s="23">
        <v>53583218.25</v>
      </c>
      <c r="L107" s="24">
        <v>9.7100000000000006E-2</v>
      </c>
      <c r="M107" s="23">
        <f t="shared" ref="M107:M108" si="3">I107</f>
        <v>520000001</v>
      </c>
    </row>
    <row r="108" spans="8:13" x14ac:dyDescent="0.3">
      <c r="H108" s="22">
        <v>12</v>
      </c>
      <c r="I108" s="23">
        <v>1040000001</v>
      </c>
      <c r="J108" s="23"/>
      <c r="K108" s="23">
        <v>104063453.52</v>
      </c>
      <c r="L108" s="24">
        <v>8.9800000000000005E-2</v>
      </c>
      <c r="M108" s="23">
        <f t="shared" si="3"/>
        <v>1040000001</v>
      </c>
    </row>
  </sheetData>
  <mergeCells count="75">
    <mergeCell ref="K57:M57"/>
    <mergeCell ref="O57:P57"/>
    <mergeCell ref="O58:P58"/>
    <mergeCell ref="O44:P44"/>
    <mergeCell ref="O45:P45"/>
    <mergeCell ref="O46:P46"/>
    <mergeCell ref="O47:P47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W79:X79"/>
    <mergeCell ref="T83:T84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O30:P30"/>
    <mergeCell ref="O48:P48"/>
    <mergeCell ref="E22:F22"/>
    <mergeCell ref="E23:F23"/>
    <mergeCell ref="A19:E19"/>
    <mergeCell ref="A21:D21"/>
    <mergeCell ref="A20:D20"/>
    <mergeCell ref="C22:D22"/>
    <mergeCell ref="H40:J40"/>
    <mergeCell ref="O40:P40"/>
    <mergeCell ref="H41:I41"/>
    <mergeCell ref="O41:P41"/>
    <mergeCell ref="O42:P42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Employees</vt:lpstr>
      <vt:lpstr>Project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MSI User</cp:lastModifiedBy>
  <dcterms:created xsi:type="dcterms:W3CDTF">2022-07-11T17:42:49Z</dcterms:created>
  <dcterms:modified xsi:type="dcterms:W3CDTF">2022-07-27T21:41:24Z</dcterms:modified>
</cp:coreProperties>
</file>