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Hein De Villiers\- Quotes and Invoices\"/>
    </mc:Choice>
  </mc:AlternateContent>
  <xr:revisionPtr revIDLastSave="0" documentId="13_ncr:1_{23F0F5D9-C14A-48BD-B2C6-F87279B8C274}" xr6:coauthVersionLast="47" xr6:coauthVersionMax="47" xr10:uidLastSave="{00000000-0000-0000-0000-000000000000}"/>
  <bookViews>
    <workbookView xWindow="-120" yWindow="-16320" windowWidth="29040" windowHeight="15840" activeTab="1" xr2:uid="{260A762B-E942-4A40-AAE5-7E980C9B525F}"/>
  </bookViews>
  <sheets>
    <sheet name="Employees" sheetId="1" r:id="rId1"/>
    <sheet name="Project Fe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64" i="2" l="1"/>
  <c r="P7" i="2"/>
  <c r="M61" i="2"/>
  <c r="L61" i="2"/>
  <c r="P6" i="2"/>
  <c r="P17" i="1"/>
  <c r="O45" i="2"/>
  <c r="O41" i="2"/>
  <c r="O40" i="2"/>
  <c r="O39" i="2"/>
  <c r="O38" i="2"/>
  <c r="O37" i="2"/>
  <c r="O44" i="2"/>
  <c r="M23" i="2"/>
  <c r="M19" i="2"/>
  <c r="F18" i="2"/>
  <c r="N21" i="2"/>
  <c r="N20" i="2"/>
  <c r="N25" i="2"/>
  <c r="N24" i="2"/>
  <c r="N23" i="2" s="1"/>
  <c r="L25" i="2"/>
  <c r="O25" i="2" s="1"/>
  <c r="L24" i="2"/>
  <c r="O24" i="2" s="1"/>
  <c r="L21" i="2"/>
  <c r="O21" i="2" s="1"/>
  <c r="L20" i="2"/>
  <c r="O20" i="2" s="1"/>
  <c r="O19" i="2" s="1"/>
  <c r="U67" i="2"/>
  <c r="M99" i="2"/>
  <c r="M98" i="2"/>
  <c r="M96" i="2"/>
  <c r="M95" i="2"/>
  <c r="M94" i="2"/>
  <c r="M93" i="2"/>
  <c r="M92" i="2"/>
  <c r="M91" i="2"/>
  <c r="M90" i="2"/>
  <c r="M89" i="2"/>
  <c r="U73" i="2" s="1"/>
  <c r="U68" i="2" s="1"/>
  <c r="M88" i="2"/>
  <c r="M87" i="2"/>
  <c r="O36" i="2" l="1"/>
  <c r="N19" i="2"/>
  <c r="S25" i="2" s="1"/>
  <c r="O43" i="2"/>
  <c r="O23" i="2"/>
  <c r="O27" i="2" s="1"/>
  <c r="P5" i="2"/>
  <c r="N4" i="2"/>
  <c r="O47" i="2" l="1"/>
  <c r="O48" i="2" s="1"/>
  <c r="O49" i="2" s="1"/>
  <c r="O28" i="2"/>
  <c r="O29" i="2" s="1"/>
  <c r="T25" i="2" s="1"/>
  <c r="D25" i="2"/>
  <c r="A25" i="2"/>
  <c r="P13" i="2"/>
  <c r="K61" i="2"/>
  <c r="M80" i="2"/>
  <c r="M79" i="2"/>
  <c r="M77" i="2"/>
  <c r="M76" i="2"/>
  <c r="M75" i="2"/>
  <c r="M74" i="2"/>
  <c r="M73" i="2"/>
  <c r="M72" i="2"/>
  <c r="M71" i="2"/>
  <c r="M70" i="2"/>
  <c r="M69" i="2"/>
  <c r="M68" i="2"/>
  <c r="P4" i="2"/>
  <c r="N10" i="2"/>
  <c r="P10" i="2" s="1"/>
  <c r="H4" i="2"/>
  <c r="V14" i="1"/>
  <c r="S14" i="1"/>
  <c r="P14" i="1"/>
  <c r="V13" i="1"/>
  <c r="S13" i="1"/>
  <c r="P13" i="1"/>
  <c r="K14" i="1"/>
  <c r="I14" i="1"/>
  <c r="K13" i="1"/>
  <c r="I13" i="1"/>
  <c r="F25" i="2" l="1"/>
  <c r="U69" i="2"/>
  <c r="U71" i="2" s="1"/>
  <c r="Z67" i="2" l="1"/>
  <c r="AF67" i="2" s="1"/>
  <c r="AB67" i="2" s="1"/>
  <c r="AF68" i="2"/>
  <c r="AB68" i="2" s="1"/>
  <c r="Z65" i="2"/>
  <c r="Z66" i="2"/>
  <c r="AF66" i="2" l="1"/>
  <c r="AB66" i="2" s="1"/>
  <c r="Z70" i="2"/>
  <c r="AF65" i="2"/>
  <c r="AB65" i="2" s="1"/>
  <c r="AB71" i="2" l="1"/>
</calcChain>
</file>

<file path=xl/sharedStrings.xml><?xml version="1.0" encoding="utf-8"?>
<sst xmlns="http://schemas.openxmlformats.org/spreadsheetml/2006/main" count="167" uniqueCount="111">
  <si>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</si>
  <si>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</si>
  <si>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</si>
  <si>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</si>
  <si>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</si>
  <si>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</si>
  <si>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</si>
  <si>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</si>
  <si>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</si>
  <si>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</si>
  <si>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</si>
  <si>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</si>
  <si>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</si>
  <si>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</si>
  <si>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</si>
  <si>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</si>
  <si>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</si>
  <si>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</si>
  <si>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</si>
  <si>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</si>
  <si>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</si>
  <si>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</si>
  <si>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</si>
  <si>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Measure and Redraw Exist.</t>
  </si>
  <si>
    <t>Site Vist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</si>
  <si>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</si>
  <si>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</si>
  <si>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</si>
  <si>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</si>
  <si>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</si>
  <si>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</si>
  <si>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</si>
  <si>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</si>
  <si>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</si>
  <si>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</si>
  <si>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</si>
  <si>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</si>
  <si>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</si>
  <si>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</si>
  <si>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</si>
  <si>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</si>
  <si>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</si>
  <si>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</si>
  <si>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</si>
  <si>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</si>
  <si>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</si>
  <si>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</si>
  <si>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</si>
  <si>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</si>
  <si>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</si>
  <si>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</si>
  <si>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</si>
  <si>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</si>
  <si>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</si>
  <si>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</si>
  <si>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</si>
  <si>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</si>
  <si>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</si>
  <si>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</si>
  <si>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</si>
  <si>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</si>
  <si>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</si>
  <si>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</si>
  <si>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</si>
  <si>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</si>
  <si>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</si>
  <si>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</si>
  <si>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</si>
  <si>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</si>
  <si>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</si>
  <si>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</si>
  <si>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</si>
  <si>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</si>
  <si>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</si>
  <si>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</si>
  <si>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</si>
  <si>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</si>
  <si>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</si>
  <si>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</si>
  <si>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</si>
  <si>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</si>
  <si>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</si>
  <si>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</si>
  <si>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</si>
  <si>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</si>
  <si>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</si>
  <si>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</si>
  <si>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</si>
  <si>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</si>
  <si>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</si>
  <si>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</si>
  <si>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</si>
  <si>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</si>
  <si>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</si>
  <si>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</si>
  <si>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</si>
  <si>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</si>
  <si>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</si>
  <si>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</si>
  <si>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</si>
  <si>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t>Double Garage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</si>
  <si>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</si>
  <si>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Living Spaces (Alter)</t>
  </si>
  <si>
    <t>Proposed Double Garage (Add)</t>
  </si>
  <si>
    <t>Existing Garage &amp; Maids Quart.(Alter)</t>
  </si>
  <si>
    <t>Bedrooms and Bath (Alter.)</t>
  </si>
  <si>
    <t>Company Fees</t>
  </si>
  <si>
    <t>Per Day Rate + Business Fees</t>
  </si>
  <si>
    <t>Boundary Wall</t>
  </si>
  <si>
    <t>per r/m</t>
  </si>
  <si>
    <t xml:space="preserve">Proposed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</si>
</sst>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&quot;#,##0.00"/>
    <numFmt numFmtId="165" formatCode="&quot;R&quot;#,##0"/>
    <numFmt numFmtId="166" formatCode="[$R-1C09]\ #,##0"/>
    <numFmt numFmtId="167" formatCode="[$R-1C09]#,##0.0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6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25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4" fillId="0" borderId="15" xfId="0" applyFont="1" applyBorder="1"/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vertical="top"/>
    </xf>
    <xf numFmtId="164" fontId="4" fillId="0" borderId="0" xfId="0" applyNumberFormat="1" applyFont="1" applyAlignment="1"/>
    <xf numFmtId="0" fontId="7" fillId="0" borderId="0" xfId="0" applyFont="1" applyBorder="1" applyAlignment="1">
      <alignment vertical="top"/>
    </xf>
    <xf numFmtId="0" fontId="4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12" xfId="0" applyFont="1" applyBorder="1"/>
    <xf numFmtId="0" fontId="4" fillId="0" borderId="2" xfId="0" applyFont="1" applyBorder="1"/>
    <xf numFmtId="164" fontId="4" fillId="0" borderId="23" xfId="0" applyNumberFormat="1" applyFont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33" xfId="0" applyFont="1" applyBorder="1" applyAlignment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0" xfId="0" applyFont="1" applyFill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42" xfId="0" applyFont="1" applyBorder="1"/>
    <xf numFmtId="0" fontId="4" fillId="0" borderId="43" xfId="0" applyFont="1" applyBorder="1"/>
    <xf numFmtId="0" fontId="4" fillId="0" borderId="44" xfId="0" applyFont="1" applyBorder="1" applyAlignment="1">
      <alignment horizontal="center"/>
    </xf>
    <xf numFmtId="164" fontId="4" fillId="0" borderId="45" xfId="0" applyNumberFormat="1" applyFont="1" applyBorder="1"/>
    <xf numFmtId="0" fontId="4" fillId="0" borderId="45" xfId="0" applyFont="1" applyBorder="1"/>
    <xf numFmtId="164" fontId="4" fillId="0" borderId="46" xfId="0" applyNumberFormat="1" applyFont="1" applyBorder="1"/>
    <xf numFmtId="0" fontId="4" fillId="0" borderId="29" xfId="0" applyFont="1" applyBorder="1"/>
    <xf numFmtId="0" fontId="4" fillId="0" borderId="47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164" fontId="4" fillId="0" borderId="51" xfId="0" applyNumberFormat="1" applyFont="1" applyBorder="1"/>
    <xf numFmtId="0" fontId="13" fillId="2" borderId="22" xfId="1" applyFont="1" applyBorder="1"/>
    <xf numFmtId="164" fontId="13" fillId="2" borderId="24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54" xfId="0" applyFont="1" applyBorder="1"/>
    <xf numFmtId="0" fontId="4" fillId="0" borderId="33" xfId="0" applyFont="1" applyBorder="1"/>
    <xf numFmtId="9" fontId="4" fillId="0" borderId="33" xfId="0" applyNumberFormat="1" applyFont="1" applyBorder="1" applyAlignment="1">
      <alignment horizontal="center"/>
    </xf>
    <xf numFmtId="164" fontId="4" fillId="0" borderId="33" xfId="0" applyNumberFormat="1" applyFont="1" applyBorder="1"/>
    <xf numFmtId="9" fontId="4" fillId="0" borderId="33" xfId="0" applyNumberFormat="1" applyFont="1" applyBorder="1"/>
    <xf numFmtId="164" fontId="4" fillId="0" borderId="55" xfId="0" applyNumberFormat="1" applyFont="1" applyBorder="1"/>
    <xf numFmtId="0" fontId="4" fillId="0" borderId="56" xfId="0" applyFont="1" applyBorder="1" applyAlignment="1">
      <alignment horizontal="center"/>
    </xf>
    <xf numFmtId="164" fontId="0" fillId="0" borderId="57" xfId="0" applyNumberFormat="1" applyBorder="1"/>
    <xf numFmtId="0" fontId="4" fillId="0" borderId="58" xfId="0" applyFont="1" applyBorder="1"/>
    <xf numFmtId="0" fontId="4" fillId="0" borderId="59" xfId="0" applyFont="1" applyBorder="1"/>
    <xf numFmtId="9" fontId="4" fillId="0" borderId="59" xfId="0" applyNumberFormat="1" applyFont="1" applyBorder="1" applyAlignment="1">
      <alignment horizontal="center"/>
    </xf>
    <xf numFmtId="164" fontId="4" fillId="0" borderId="59" xfId="0" applyNumberFormat="1" applyFont="1" applyBorder="1"/>
    <xf numFmtId="9" fontId="4" fillId="0" borderId="59" xfId="0" applyNumberFormat="1" applyFont="1" applyBorder="1"/>
    <xf numFmtId="164" fontId="4" fillId="0" borderId="27" xfId="0" applyNumberFormat="1" applyFont="1" applyBorder="1"/>
    <xf numFmtId="0" fontId="4" fillId="0" borderId="60" xfId="0" applyFont="1" applyBorder="1" applyAlignment="1">
      <alignment horizontal="center"/>
    </xf>
    <xf numFmtId="164" fontId="0" fillId="0" borderId="61" xfId="0" applyNumberFormat="1" applyBorder="1"/>
    <xf numFmtId="0" fontId="4" fillId="0" borderId="62" xfId="0" applyFont="1" applyBorder="1"/>
    <xf numFmtId="9" fontId="4" fillId="0" borderId="45" xfId="0" applyNumberFormat="1" applyFont="1" applyBorder="1" applyAlignment="1">
      <alignment horizontal="center"/>
    </xf>
    <xf numFmtId="9" fontId="4" fillId="0" borderId="45" xfId="0" applyNumberFormat="1" applyFont="1" applyBorder="1"/>
    <xf numFmtId="0" fontId="4" fillId="0" borderId="63" xfId="0" applyFont="1" applyBorder="1" applyAlignment="1">
      <alignment horizontal="center"/>
    </xf>
    <xf numFmtId="164" fontId="0" fillId="0" borderId="40" xfId="0" applyNumberFormat="1" applyBorder="1"/>
    <xf numFmtId="0" fontId="4" fillId="0" borderId="46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41" xfId="0" applyFont="1" applyBorder="1"/>
    <xf numFmtId="0" fontId="4" fillId="0" borderId="64" xfId="0" applyFont="1" applyBorder="1"/>
    <xf numFmtId="166" fontId="4" fillId="0" borderId="0" xfId="0" applyNumberFormat="1" applyFont="1"/>
    <xf numFmtId="0" fontId="4" fillId="0" borderId="21" xfId="0" applyFont="1" applyFill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5" fillId="6" borderId="26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164" fontId="8" fillId="4" borderId="34" xfId="0" applyNumberFormat="1" applyFont="1" applyFill="1" applyBorder="1" applyAlignment="1">
      <alignment horizontal="center"/>
    </xf>
    <xf numFmtId="164" fontId="8" fillId="4" borderId="36" xfId="0" applyNumberFormat="1" applyFont="1" applyFill="1" applyBorder="1" applyAlignment="1">
      <alignment horizontal="center"/>
    </xf>
    <xf numFmtId="164" fontId="8" fillId="4" borderId="35" xfId="0" applyNumberFormat="1" applyFont="1" applyFill="1" applyBorder="1" applyAlignment="1">
      <alignment horizontal="center"/>
    </xf>
    <xf numFmtId="164" fontId="4" fillId="0" borderId="34" xfId="0" applyNumberFormat="1" applyFont="1" applyBorder="1" applyAlignment="1">
      <alignment horizontal="center"/>
    </xf>
    <xf numFmtId="164" fontId="4" fillId="0" borderId="35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164" fontId="4" fillId="0" borderId="36" xfId="0" applyNumberFormat="1" applyFont="1" applyBorder="1" applyAlignment="1">
      <alignment horizontal="center"/>
    </xf>
    <xf numFmtId="0" fontId="8" fillId="0" borderId="2" xfId="0" applyFont="1" applyBorder="1"/>
    <xf numFmtId="0" fontId="4" fillId="0" borderId="0" xfId="0" applyFont="1" applyBorder="1" applyAlignment="1"/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/>
    </xf>
    <xf numFmtId="0" fontId="4" fillId="0" borderId="59" xfId="0" applyFont="1" applyBorder="1" applyAlignment="1"/>
    <xf numFmtId="164" fontId="4" fillId="0" borderId="59" xfId="0" applyNumberFormat="1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164" fontId="4" fillId="0" borderId="65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8" xfId="0" applyFont="1" applyBorder="1"/>
    <xf numFmtId="0" fontId="14" fillId="0" borderId="62" xfId="0" applyFont="1" applyBorder="1"/>
    <xf numFmtId="0" fontId="14" fillId="0" borderId="54" xfId="0" applyFont="1" applyBorder="1"/>
    <xf numFmtId="167" fontId="0" fillId="0" borderId="14" xfId="0" applyNumberFormat="1" applyBorder="1"/>
    <xf numFmtId="0" fontId="15" fillId="0" borderId="0" xfId="0" applyFont="1" applyFill="1"/>
    <xf numFmtId="0" fontId="15" fillId="8" borderId="0" xfId="0" applyFont="1" applyFill="1"/>
    <xf numFmtId="0" fontId="16" fillId="0" borderId="0" xfId="0" applyFont="1" applyBorder="1"/>
    <xf numFmtId="0" fontId="6" fillId="0" borderId="0" xfId="0" applyFont="1" applyFill="1" applyBorder="1" applyAlignment="1"/>
    <xf numFmtId="0" fontId="16" fillId="0" borderId="59" xfId="0" applyFont="1" applyBorder="1"/>
    <xf numFmtId="0" fontId="4" fillId="6" borderId="12" xfId="0" applyFont="1" applyFill="1" applyBorder="1"/>
    <xf numFmtId="0" fontId="16" fillId="0" borderId="21" xfId="0" applyFont="1" applyFill="1" applyBorder="1" applyAlignment="1">
      <alignment horizontal="center"/>
    </xf>
    <xf numFmtId="164" fontId="4" fillId="0" borderId="43" xfId="0" applyNumberFormat="1" applyFont="1" applyBorder="1" applyAlignment="1"/>
    <xf numFmtId="0" fontId="16" fillId="0" borderId="43" xfId="0" applyFont="1" applyBorder="1"/>
    <xf numFmtId="164" fontId="4" fillId="6" borderId="23" xfId="0" applyNumberFormat="1" applyFont="1" applyFill="1" applyBorder="1" applyAlignment="1"/>
    <xf numFmtId="0" fontId="16" fillId="0" borderId="33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6" xfId="0" applyNumberFormat="1" applyFont="1" applyFill="1" applyBorder="1" applyAlignment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7" xfId="0" applyFont="1" applyBorder="1" applyAlignment="1"/>
    <xf numFmtId="0" fontId="4" fillId="0" borderId="6" xfId="0" applyFont="1" applyBorder="1" applyAlignment="1">
      <alignment vertical="center"/>
    </xf>
    <xf numFmtId="0" fontId="4" fillId="0" borderId="28" xfId="0" applyFont="1" applyBorder="1" applyAlignment="1"/>
    <xf numFmtId="0" fontId="4" fillId="8" borderId="0" xfId="0" applyFont="1" applyFill="1"/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/>
    <xf numFmtId="0" fontId="4" fillId="0" borderId="10" xfId="0" applyFont="1" applyBorder="1"/>
    <xf numFmtId="164" fontId="8" fillId="8" borderId="8" xfId="0" applyNumberFormat="1" applyFont="1" applyFill="1" applyBorder="1"/>
    <xf numFmtId="164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4" fillId="0" borderId="22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164" fontId="4" fillId="0" borderId="2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164" fontId="4" fillId="0" borderId="28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3" xfId="0" applyFont="1" applyBorder="1" applyAlignment="1">
      <alignment horizontal="left"/>
    </xf>
    <xf numFmtId="164" fontId="4" fillId="0" borderId="33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59" xfId="0" applyFont="1" applyBorder="1" applyAlignment="1">
      <alignment horizontal="left"/>
    </xf>
    <xf numFmtId="164" fontId="4" fillId="0" borderId="59" xfId="0" applyNumberFormat="1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164" fontId="4" fillId="0" borderId="43" xfId="0" applyNumberFormat="1" applyFont="1" applyBorder="1" applyAlignment="1">
      <alignment horizontal="left"/>
    </xf>
    <xf numFmtId="164" fontId="4" fillId="0" borderId="34" xfId="0" applyNumberFormat="1" applyFont="1" applyBorder="1" applyAlignment="1">
      <alignment horizontal="center"/>
    </xf>
    <xf numFmtId="164" fontId="4" fillId="0" borderId="35" xfId="0" applyNumberFormat="1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6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5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164" fontId="4" fillId="0" borderId="37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164" fontId="4" fillId="0" borderId="49" xfId="0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6" borderId="26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8" xfId="0" applyFont="1" applyBorder="1" applyAlignment="1">
      <alignment horizontal="center" vertical="center"/>
    </xf>
  </cellXfs>
  <cellStyles count="3">
    <cellStyle name="Accent3" xfId="2" builtinId="37"/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29770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B1" workbookViewId="0">
      <selection activeCell="T27" sqref="T27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160"/>
      <c r="B1" s="161"/>
      <c r="C1" s="161"/>
      <c r="D1" s="161"/>
      <c r="E1" s="162"/>
    </row>
    <row r="2" spans="1:22" x14ac:dyDescent="0.3">
      <c r="A2" s="163"/>
      <c r="B2" s="164"/>
      <c r="C2" s="164"/>
      <c r="D2" s="164"/>
      <c r="E2" s="165"/>
    </row>
    <row r="3" spans="1:22" x14ac:dyDescent="0.3">
      <c r="A3" s="163"/>
      <c r="B3" s="164"/>
      <c r="C3" s="164"/>
      <c r="D3" s="164"/>
      <c r="E3" s="165"/>
    </row>
    <row r="4" spans="1:22" x14ac:dyDescent="0.3">
      <c r="A4" s="163"/>
      <c r="B4" s="164"/>
      <c r="C4" s="164"/>
      <c r="D4" s="164"/>
      <c r="E4" s="165"/>
    </row>
    <row r="5" spans="1:22" x14ac:dyDescent="0.3">
      <c r="A5" s="163"/>
      <c r="B5" s="164"/>
      <c r="C5" s="164"/>
      <c r="D5" s="164"/>
      <c r="E5" s="165"/>
    </row>
    <row r="6" spans="1:22" x14ac:dyDescent="0.3">
      <c r="A6" s="163"/>
      <c r="B6" s="164"/>
      <c r="C6" s="164"/>
      <c r="D6" s="164"/>
      <c r="E6" s="165"/>
    </row>
    <row r="7" spans="1:22" x14ac:dyDescent="0.3">
      <c r="A7" s="163"/>
      <c r="B7" s="164"/>
      <c r="C7" s="164"/>
      <c r="D7" s="164"/>
      <c r="E7" s="165"/>
    </row>
    <row r="8" spans="1:22" x14ac:dyDescent="0.3">
      <c r="A8" s="163"/>
      <c r="B8" s="164"/>
      <c r="C8" s="164"/>
      <c r="D8" s="164"/>
      <c r="E8" s="165"/>
    </row>
    <row r="9" spans="1:22" x14ac:dyDescent="0.3">
      <c r="A9" s="163"/>
      <c r="B9" s="164"/>
      <c r="C9" s="164"/>
      <c r="D9" s="164"/>
      <c r="E9" s="165"/>
    </row>
    <row r="10" spans="1:22" ht="18" thickBot="1" x14ac:dyDescent="0.35">
      <c r="A10" s="166"/>
      <c r="B10" s="167"/>
      <c r="C10" s="167"/>
      <c r="D10" s="167"/>
      <c r="E10" s="168"/>
    </row>
    <row r="11" spans="1:22" ht="21" thickBot="1" x14ac:dyDescent="0.35">
      <c r="A11" s="179" t="s">
        <v>8</v>
      </c>
      <c r="B11" s="174"/>
      <c r="C11" s="174"/>
      <c r="D11" s="174"/>
      <c r="E11" s="175"/>
      <c r="M11" s="12"/>
      <c r="N11" s="173" t="s">
        <v>9</v>
      </c>
      <c r="O11" s="174"/>
      <c r="P11" s="174"/>
      <c r="Q11" s="174"/>
      <c r="R11" s="175"/>
    </row>
    <row r="12" spans="1:22" ht="18.75" customHeight="1" thickBot="1" x14ac:dyDescent="0.35">
      <c r="A12" s="4"/>
      <c r="B12" s="169" t="s">
        <v>1</v>
      </c>
      <c r="C12" s="170"/>
      <c r="D12" s="10" t="s">
        <v>0</v>
      </c>
      <c r="E12" s="180" t="s">
        <v>2</v>
      </c>
      <c r="F12" s="181"/>
      <c r="G12" s="182"/>
      <c r="H12" s="177" t="s">
        <v>12</v>
      </c>
      <c r="I12" s="178"/>
      <c r="J12" s="8"/>
      <c r="K12" s="9" t="s">
        <v>5</v>
      </c>
      <c r="N12" s="176" t="s">
        <v>10</v>
      </c>
      <c r="O12" s="152"/>
      <c r="P12" s="13" t="s">
        <v>13</v>
      </c>
      <c r="Q12" s="152" t="s">
        <v>11</v>
      </c>
      <c r="R12" s="152"/>
      <c r="S12" s="13" t="s">
        <v>14</v>
      </c>
      <c r="T12" s="152" t="s">
        <v>106</v>
      </c>
      <c r="U12" s="152"/>
      <c r="V12" s="14" t="s">
        <v>15</v>
      </c>
    </row>
    <row r="13" spans="1:22" ht="18" thickBot="1" x14ac:dyDescent="0.35">
      <c r="A13" s="5">
        <v>1</v>
      </c>
      <c r="B13" s="183" t="s">
        <v>6</v>
      </c>
      <c r="C13" s="183"/>
      <c r="D13" s="1" t="s">
        <v>3</v>
      </c>
      <c r="E13" s="11"/>
      <c r="F13" s="184">
        <v>40870</v>
      </c>
      <c r="G13" s="184"/>
      <c r="H13" s="7">
        <v>0.15</v>
      </c>
      <c r="I13" s="6">
        <f>F13*H13</f>
        <v>6130.5</v>
      </c>
      <c r="K13" s="6">
        <f>F13+I13</f>
        <v>47000.5</v>
      </c>
      <c r="M13" s="6"/>
      <c r="N13" s="153">
        <v>21</v>
      </c>
      <c r="O13" s="154"/>
      <c r="P13" s="17">
        <f>K13/N13</f>
        <v>2238.1190476190477</v>
      </c>
      <c r="Q13" s="154">
        <v>8</v>
      </c>
      <c r="R13" s="154"/>
      <c r="S13" s="17">
        <f>P13/Q13</f>
        <v>279.76488095238096</v>
      </c>
      <c r="T13" s="154">
        <v>2.4</v>
      </c>
      <c r="U13" s="155"/>
      <c r="V13" s="18">
        <f>S13*T13</f>
        <v>671.43571428571431</v>
      </c>
    </row>
    <row r="14" spans="1:22" ht="18" thickBot="1" x14ac:dyDescent="0.35">
      <c r="A14" s="5">
        <v>2</v>
      </c>
      <c r="B14" s="171" t="s">
        <v>7</v>
      </c>
      <c r="C14" s="171"/>
      <c r="D14" s="1" t="s">
        <v>3</v>
      </c>
      <c r="F14" s="172">
        <v>38000</v>
      </c>
      <c r="G14" s="172"/>
      <c r="H14" s="7">
        <v>0.15</v>
      </c>
      <c r="I14" s="6">
        <f>F14*H14</f>
        <v>5700</v>
      </c>
      <c r="K14" s="6">
        <f>F14+I14</f>
        <v>43700</v>
      </c>
      <c r="N14" s="156">
        <v>21</v>
      </c>
      <c r="O14" s="157"/>
      <c r="P14" s="17">
        <f>K14/N14</f>
        <v>2080.9523809523807</v>
      </c>
      <c r="Q14" s="158">
        <v>8</v>
      </c>
      <c r="R14" s="157"/>
      <c r="S14" s="17">
        <f>P14/Q14</f>
        <v>260.11904761904759</v>
      </c>
      <c r="T14" s="158">
        <v>2.4</v>
      </c>
      <c r="U14" s="159"/>
      <c r="V14" s="18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P16" s="149" t="s">
        <v>107</v>
      </c>
      <c r="Q16" s="150"/>
      <c r="R16" s="151"/>
    </row>
    <row r="17" spans="1:19" ht="18" thickBot="1" x14ac:dyDescent="0.35">
      <c r="A17" s="5"/>
      <c r="P17" s="148">
        <f>V13*Q13</f>
        <v>5371.4857142857145</v>
      </c>
      <c r="Q17" s="32"/>
      <c r="R17" s="147"/>
    </row>
    <row r="18" spans="1:19" x14ac:dyDescent="0.3">
      <c r="A18" s="5"/>
    </row>
    <row r="19" spans="1:19" x14ac:dyDescent="0.3">
      <c r="A19" s="5"/>
    </row>
    <row r="20" spans="1:19" x14ac:dyDescent="0.3">
      <c r="A20" s="5"/>
      <c r="S20" s="28"/>
    </row>
    <row r="21" spans="1:19" x14ac:dyDescent="0.3">
      <c r="A21" s="5"/>
      <c r="S21" s="28"/>
    </row>
    <row r="22" spans="1:19" x14ac:dyDescent="0.3">
      <c r="A22" s="5"/>
    </row>
    <row r="23" spans="1:19" x14ac:dyDescent="0.3">
      <c r="A23" s="5"/>
    </row>
    <row r="24" spans="1:19" x14ac:dyDescent="0.3">
      <c r="A24" s="5"/>
    </row>
    <row r="25" spans="1:19" x14ac:dyDescent="0.3">
      <c r="A25" s="5"/>
    </row>
    <row r="26" spans="1:19" x14ac:dyDescent="0.3">
      <c r="A26" s="5"/>
    </row>
    <row r="27" spans="1:19" x14ac:dyDescent="0.3">
      <c r="A27" s="5"/>
    </row>
    <row r="28" spans="1:19" x14ac:dyDescent="0.3">
      <c r="A28" s="5"/>
    </row>
    <row r="29" spans="1:19" x14ac:dyDescent="0.3">
      <c r="A29" s="5"/>
    </row>
    <row r="30" spans="1:19" x14ac:dyDescent="0.3">
      <c r="A30" s="5"/>
    </row>
    <row r="31" spans="1:19" x14ac:dyDescent="0.3">
      <c r="A31" s="5"/>
    </row>
    <row r="32" spans="1:19" x14ac:dyDescent="0.3">
      <c r="A32" s="5"/>
    </row>
  </sheetData>
  <mergeCells count="20"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  <mergeCell ref="P16:R16"/>
    <mergeCell ref="T12:U12"/>
    <mergeCell ref="N13:O13"/>
    <mergeCell ref="Q13:R13"/>
    <mergeCell ref="T13:U13"/>
    <mergeCell ref="N14:O14"/>
    <mergeCell ref="Q14:R14"/>
    <mergeCell ref="T14:U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99"/>
  <sheetViews>
    <sheetView tabSelected="1" zoomScale="70" zoomScaleNormal="70" workbookViewId="0">
      <selection activeCell="L5" sqref="L5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17.8554687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17.28515625" style="1" bestFit="1" customWidth="1"/>
    <col min="14" max="14" width="14.28515625" style="1" bestFit="1" customWidth="1"/>
    <col min="15" max="15" width="9.140625" style="1"/>
    <col min="16" max="16" width="26" style="1" bestFit="1" customWidth="1"/>
    <col min="17" max="18" width="9.140625" style="1"/>
    <col min="19" max="19" width="17.5703125" style="1" customWidth="1"/>
    <col min="20" max="20" width="44.85546875" style="1" bestFit="1" customWidth="1"/>
    <col min="21" max="21" width="16" style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227"/>
      <c r="B2" s="227"/>
      <c r="C2" s="227"/>
      <c r="D2" s="227"/>
      <c r="E2" s="227"/>
      <c r="H2" s="212" t="s">
        <v>90</v>
      </c>
      <c r="I2" s="212"/>
    </row>
    <row r="3" spans="1:19" ht="21" thickBot="1" x14ac:dyDescent="0.35">
      <c r="A3" s="227"/>
      <c r="B3" s="227"/>
      <c r="C3" s="227"/>
      <c r="D3" s="227"/>
      <c r="E3" s="227"/>
      <c r="H3" s="233" t="s">
        <v>19</v>
      </c>
      <c r="I3" s="234"/>
      <c r="J3" s="234"/>
      <c r="K3" s="235"/>
      <c r="L3" s="239" t="s">
        <v>21</v>
      </c>
      <c r="M3" s="240"/>
      <c r="N3" s="239" t="s">
        <v>20</v>
      </c>
      <c r="O3" s="240"/>
      <c r="P3" s="239" t="s">
        <v>22</v>
      </c>
      <c r="Q3" s="241"/>
      <c r="R3" s="242"/>
    </row>
    <row r="4" spans="1:19" x14ac:dyDescent="0.3">
      <c r="A4" s="227"/>
      <c r="B4" s="227"/>
      <c r="C4" s="227"/>
      <c r="D4" s="227"/>
      <c r="E4" s="227"/>
      <c r="H4" s="23" t="str">
        <f>A17</f>
        <v>Additions and Alterations</v>
      </c>
      <c r="I4" s="23" t="s">
        <v>75</v>
      </c>
      <c r="J4" s="23"/>
      <c r="K4" s="23"/>
      <c r="L4" s="96">
        <v>3000</v>
      </c>
      <c r="M4" s="97"/>
      <c r="N4" s="90">
        <f>E19</f>
        <v>221.2</v>
      </c>
      <c r="O4" s="92"/>
      <c r="P4" s="96">
        <f>L4*N4</f>
        <v>663600</v>
      </c>
      <c r="Q4" s="101"/>
      <c r="R4" s="97"/>
    </row>
    <row r="5" spans="1:19" x14ac:dyDescent="0.3">
      <c r="A5" s="227"/>
      <c r="B5" s="227"/>
      <c r="C5" s="227"/>
      <c r="D5" s="227"/>
      <c r="E5" s="227"/>
      <c r="H5" s="103" t="s">
        <v>110</v>
      </c>
      <c r="I5" s="61" t="s">
        <v>100</v>
      </c>
      <c r="J5" s="108"/>
      <c r="K5" s="108"/>
      <c r="L5" s="109">
        <v>8000</v>
      </c>
      <c r="M5" s="109"/>
      <c r="N5" s="110">
        <v>36</v>
      </c>
      <c r="O5" s="110"/>
      <c r="P5" s="111">
        <f>L5*N5</f>
        <v>288000</v>
      </c>
      <c r="Q5" s="111"/>
      <c r="R5" s="111"/>
    </row>
    <row r="6" spans="1:19" ht="18" thickBot="1" x14ac:dyDescent="0.35">
      <c r="A6" s="227"/>
      <c r="B6" s="227"/>
      <c r="C6" s="227"/>
      <c r="D6" s="227"/>
      <c r="E6" s="227"/>
      <c r="H6" s="103"/>
      <c r="I6" s="22" t="s">
        <v>108</v>
      </c>
      <c r="J6" s="103"/>
      <c r="K6" s="103"/>
      <c r="L6" s="104">
        <v>3000</v>
      </c>
      <c r="M6" s="104" t="s">
        <v>109</v>
      </c>
      <c r="N6" s="105">
        <v>70.2</v>
      </c>
      <c r="O6" s="105"/>
      <c r="P6" s="104">
        <f>N6*L6</f>
        <v>210600</v>
      </c>
      <c r="Q6" s="104"/>
      <c r="R6" s="104"/>
    </row>
    <row r="7" spans="1:19" ht="18" thickBot="1" x14ac:dyDescent="0.35">
      <c r="A7" s="227"/>
      <c r="B7" s="227"/>
      <c r="C7" s="227"/>
      <c r="D7" s="227"/>
      <c r="E7" s="227"/>
      <c r="H7" s="103"/>
      <c r="I7" s="22"/>
      <c r="J7" s="103"/>
      <c r="K7" s="103"/>
      <c r="L7" s="104"/>
      <c r="M7" s="104"/>
      <c r="N7" s="112" t="s">
        <v>4</v>
      </c>
      <c r="O7" s="113"/>
      <c r="P7" s="114">
        <f>SUM(P4:P6)</f>
        <v>1162200</v>
      </c>
      <c r="Q7" s="115"/>
      <c r="R7" s="116"/>
    </row>
    <row r="8" spans="1:19" ht="18" thickBot="1" x14ac:dyDescent="0.35">
      <c r="A8" s="227"/>
      <c r="B8" s="227"/>
      <c r="C8" s="227"/>
      <c r="D8" s="227"/>
      <c r="E8" s="227"/>
    </row>
    <row r="9" spans="1:19" ht="21" thickBot="1" x14ac:dyDescent="0.35">
      <c r="A9" s="227"/>
      <c r="B9" s="227"/>
      <c r="C9" s="227"/>
      <c r="D9" s="227"/>
      <c r="E9" s="227"/>
      <c r="H9" s="98" t="s">
        <v>23</v>
      </c>
      <c r="I9" s="99"/>
      <c r="J9" s="99"/>
      <c r="K9" s="100"/>
      <c r="L9" s="86" t="s">
        <v>21</v>
      </c>
      <c r="M9" s="87"/>
      <c r="N9" s="86" t="s">
        <v>20</v>
      </c>
      <c r="O9" s="87"/>
      <c r="P9" s="86" t="s">
        <v>22</v>
      </c>
      <c r="Q9" s="88"/>
      <c r="R9" s="89"/>
    </row>
    <row r="10" spans="1:19" x14ac:dyDescent="0.3">
      <c r="A10" s="227"/>
      <c r="B10" s="227"/>
      <c r="C10" s="227"/>
      <c r="D10" s="227"/>
      <c r="E10" s="227"/>
      <c r="H10" s="90" t="s">
        <v>24</v>
      </c>
      <c r="I10" s="91"/>
      <c r="J10" s="91"/>
      <c r="K10" s="92"/>
      <c r="L10" s="96">
        <v>50</v>
      </c>
      <c r="M10" s="97"/>
      <c r="N10" s="90">
        <f>F17</f>
        <v>221.2</v>
      </c>
      <c r="O10" s="92"/>
      <c r="P10" s="93">
        <f>L10*N10</f>
        <v>11060</v>
      </c>
      <c r="Q10" s="94"/>
      <c r="R10" s="95"/>
    </row>
    <row r="11" spans="1:19" ht="18" thickBot="1" x14ac:dyDescent="0.35">
      <c r="A11" s="227"/>
      <c r="B11" s="227"/>
      <c r="C11" s="227"/>
      <c r="D11" s="227"/>
      <c r="E11" s="227"/>
    </row>
    <row r="12" spans="1:19" ht="21" thickBot="1" x14ac:dyDescent="0.35">
      <c r="A12" s="227"/>
      <c r="B12" s="227"/>
      <c r="C12" s="227"/>
      <c r="D12" s="227"/>
      <c r="E12" s="227"/>
      <c r="H12" s="83" t="s">
        <v>25</v>
      </c>
      <c r="I12" s="84"/>
      <c r="J12" s="84"/>
      <c r="K12" s="85"/>
      <c r="L12" s="86" t="s">
        <v>21</v>
      </c>
      <c r="M12" s="87"/>
      <c r="N12" s="86" t="s">
        <v>20</v>
      </c>
      <c r="O12" s="87"/>
      <c r="P12" s="86" t="s">
        <v>22</v>
      </c>
      <c r="Q12" s="88"/>
      <c r="R12" s="89"/>
    </row>
    <row r="13" spans="1:19" x14ac:dyDescent="0.3">
      <c r="A13" s="227"/>
      <c r="B13" s="227"/>
      <c r="C13" s="227"/>
      <c r="D13" s="227"/>
      <c r="E13" s="227"/>
      <c r="H13" s="90" t="s">
        <v>26</v>
      </c>
      <c r="I13" s="91"/>
      <c r="J13" s="91"/>
      <c r="K13" s="92"/>
      <c r="L13" s="96">
        <v>40</v>
      </c>
      <c r="M13" s="97"/>
      <c r="N13" s="90">
        <v>0</v>
      </c>
      <c r="O13" s="92"/>
      <c r="P13" s="93">
        <f>L13*N13</f>
        <v>0</v>
      </c>
      <c r="Q13" s="94"/>
      <c r="R13" s="95"/>
      <c r="S13" s="3"/>
    </row>
    <row r="14" spans="1:19" ht="21" customHeight="1" thickBot="1" x14ac:dyDescent="0.35">
      <c r="A14" s="228"/>
      <c r="B14" s="228"/>
      <c r="C14" s="228"/>
      <c r="D14" s="228"/>
      <c r="E14" s="228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05"/>
    </row>
    <row r="15" spans="1:19" ht="21" thickBot="1" x14ac:dyDescent="0.35">
      <c r="A15" s="236" t="s">
        <v>16</v>
      </c>
      <c r="B15" s="237"/>
      <c r="C15" s="237"/>
      <c r="D15" s="237"/>
      <c r="E15" s="238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07"/>
    </row>
    <row r="16" spans="1:19" ht="18.75" customHeight="1" thickBot="1" x14ac:dyDescent="0.35">
      <c r="A16" s="244" t="s">
        <v>101</v>
      </c>
      <c r="B16" s="244"/>
      <c r="C16" s="244"/>
      <c r="D16" s="244"/>
      <c r="E16" s="244"/>
      <c r="F16" s="3" t="s">
        <v>20</v>
      </c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</row>
    <row r="17" spans="1:21" ht="21" customHeight="1" thickBot="1" x14ac:dyDescent="0.35">
      <c r="A17" s="248" t="s">
        <v>17</v>
      </c>
      <c r="B17" s="249"/>
      <c r="C17" s="249"/>
      <c r="D17" s="250"/>
      <c r="E17" s="136" t="s">
        <v>77</v>
      </c>
      <c r="F17" s="102">
        <v>221.2</v>
      </c>
      <c r="G17" s="1" t="s">
        <v>18</v>
      </c>
      <c r="H17" s="204" t="s">
        <v>85</v>
      </c>
      <c r="I17" s="205"/>
      <c r="J17" s="206"/>
      <c r="L17" s="3" t="s">
        <v>89</v>
      </c>
    </row>
    <row r="18" spans="1:21" ht="18" customHeight="1" thickBot="1" x14ac:dyDescent="0.35">
      <c r="A18" s="245" t="s">
        <v>74</v>
      </c>
      <c r="B18" s="246"/>
      <c r="C18" s="246"/>
      <c r="D18" s="247"/>
      <c r="E18" s="20" t="s">
        <v>4</v>
      </c>
      <c r="F18" s="102">
        <f>E19</f>
        <v>221.2</v>
      </c>
      <c r="G18" s="1" t="s">
        <v>18</v>
      </c>
      <c r="H18" s="207" t="s">
        <v>80</v>
      </c>
      <c r="I18" s="208"/>
      <c r="J18" s="208"/>
      <c r="K18" s="80" t="s">
        <v>82</v>
      </c>
      <c r="L18" s="80" t="s">
        <v>83</v>
      </c>
      <c r="M18" s="80" t="s">
        <v>81</v>
      </c>
      <c r="N18" s="128" t="s">
        <v>27</v>
      </c>
      <c r="O18" s="208" t="s">
        <v>5</v>
      </c>
      <c r="P18" s="208"/>
      <c r="Q18" s="141"/>
      <c r="R18" s="103"/>
    </row>
    <row r="19" spans="1:21" ht="18" thickBot="1" x14ac:dyDescent="0.35">
      <c r="A19" s="106"/>
      <c r="B19" s="106">
        <v>1</v>
      </c>
      <c r="C19" s="251" t="s">
        <v>75</v>
      </c>
      <c r="D19" s="251"/>
      <c r="E19" s="243">
        <v>221.2</v>
      </c>
      <c r="F19" s="243"/>
      <c r="G19" s="1" t="s">
        <v>18</v>
      </c>
      <c r="H19" s="209" t="s">
        <v>86</v>
      </c>
      <c r="I19" s="210"/>
      <c r="J19" s="131"/>
      <c r="K19" s="131"/>
      <c r="L19" s="137"/>
      <c r="M19" s="138">
        <f>M20+M21</f>
        <v>57</v>
      </c>
      <c r="N19" s="139">
        <f>N20+N21</f>
        <v>7.125</v>
      </c>
      <c r="O19" s="202">
        <f>O20+O21</f>
        <v>38271.835714285713</v>
      </c>
      <c r="P19" s="211"/>
      <c r="Q19" s="2"/>
      <c r="R19" s="2"/>
    </row>
    <row r="20" spans="1:21" x14ac:dyDescent="0.3">
      <c r="A20" s="106"/>
      <c r="B20" s="106">
        <v>2</v>
      </c>
      <c r="C20" s="221" t="s">
        <v>76</v>
      </c>
      <c r="D20" s="221"/>
      <c r="E20" s="221">
        <v>0</v>
      </c>
      <c r="F20" s="221"/>
      <c r="G20" s="1" t="s">
        <v>18</v>
      </c>
      <c r="H20" s="197" t="s">
        <v>87</v>
      </c>
      <c r="I20" s="197"/>
      <c r="J20" s="129"/>
      <c r="K20" s="129" t="s">
        <v>84</v>
      </c>
      <c r="L20" s="129">
        <f>Employees!V13</f>
        <v>671.43571428571431</v>
      </c>
      <c r="M20" s="34">
        <v>17</v>
      </c>
      <c r="N20" s="130">
        <f>M20/8</f>
        <v>2.125</v>
      </c>
      <c r="O20" s="198">
        <f>M20*L20</f>
        <v>11414.407142857144</v>
      </c>
      <c r="P20" s="199"/>
      <c r="Q20" s="2"/>
      <c r="R20" s="2"/>
    </row>
    <row r="21" spans="1:21" ht="18" thickBot="1" x14ac:dyDescent="0.35">
      <c r="H21" s="194" t="s">
        <v>88</v>
      </c>
      <c r="I21" s="194"/>
      <c r="J21" s="61"/>
      <c r="K21" s="61" t="s">
        <v>84</v>
      </c>
      <c r="L21" s="63">
        <f>Employees!V13</f>
        <v>671.43571428571431</v>
      </c>
      <c r="M21" s="61">
        <v>40</v>
      </c>
      <c r="N21" s="126">
        <f>M21/8</f>
        <v>5</v>
      </c>
      <c r="O21" s="213">
        <f>M21*L21</f>
        <v>26857.428571428572</v>
      </c>
      <c r="P21" s="214"/>
      <c r="Q21" s="2"/>
      <c r="R21" s="2"/>
    </row>
    <row r="22" spans="1:21" ht="18.75" thickBot="1" x14ac:dyDescent="0.35">
      <c r="A22" s="218" t="s">
        <v>47</v>
      </c>
      <c r="B22" s="219"/>
      <c r="C22" s="219"/>
      <c r="D22" s="46" t="s">
        <v>48</v>
      </c>
      <c r="E22" s="44"/>
      <c r="F22" s="45" t="s">
        <v>4</v>
      </c>
      <c r="H22" s="4"/>
      <c r="I22" s="4"/>
    </row>
    <row r="23" spans="1:21" ht="18" thickBot="1" x14ac:dyDescent="0.35">
      <c r="A23" s="220"/>
      <c r="B23" s="221"/>
      <c r="C23" s="221"/>
      <c r="D23" s="21">
        <v>500</v>
      </c>
      <c r="E23" s="21"/>
      <c r="F23" s="41">
        <v>0</v>
      </c>
      <c r="H23" s="200" t="s">
        <v>91</v>
      </c>
      <c r="I23" s="201"/>
      <c r="J23" s="127"/>
      <c r="K23" s="127"/>
      <c r="L23" s="127"/>
      <c r="M23" s="140">
        <f>M24+M25</f>
        <v>74</v>
      </c>
      <c r="N23" s="140">
        <f>N24+N25</f>
        <v>9.25</v>
      </c>
      <c r="O23" s="202">
        <f>O24+O25</f>
        <v>49686.242857142861</v>
      </c>
      <c r="P23" s="203"/>
      <c r="Q23" s="2"/>
      <c r="R23" s="2"/>
    </row>
    <row r="24" spans="1:21" x14ac:dyDescent="0.3">
      <c r="A24" s="222" t="s">
        <v>49</v>
      </c>
      <c r="B24" s="223"/>
      <c r="C24" s="224"/>
      <c r="D24" s="22"/>
      <c r="E24" s="22"/>
      <c r="F24" s="31"/>
      <c r="H24" s="191" t="s">
        <v>92</v>
      </c>
      <c r="I24" s="191"/>
      <c r="J24" s="53"/>
      <c r="K24" s="53" t="s">
        <v>84</v>
      </c>
      <c r="L24" s="55">
        <f>Employees!V13</f>
        <v>671.43571428571431</v>
      </c>
      <c r="M24" s="53">
        <v>50</v>
      </c>
      <c r="N24" s="132">
        <f>M24/8</f>
        <v>6.25</v>
      </c>
      <c r="O24" s="192">
        <f>M24*L24</f>
        <v>33571.785714285717</v>
      </c>
      <c r="P24" s="193"/>
      <c r="Q24" s="2"/>
      <c r="R24" s="2"/>
      <c r="U24" s="6"/>
    </row>
    <row r="25" spans="1:21" ht="18" thickBot="1" x14ac:dyDescent="0.35">
      <c r="A25" s="225">
        <f>F23</f>
        <v>0</v>
      </c>
      <c r="B25" s="226"/>
      <c r="C25" s="226"/>
      <c r="D25" s="32">
        <f>D23</f>
        <v>500</v>
      </c>
      <c r="E25" s="32"/>
      <c r="F25" s="47">
        <f>A25/D25</f>
        <v>0</v>
      </c>
      <c r="G25" s="1" t="s">
        <v>43</v>
      </c>
      <c r="H25" s="194" t="s">
        <v>93</v>
      </c>
      <c r="I25" s="194"/>
      <c r="J25" s="61"/>
      <c r="K25" s="61" t="s">
        <v>84</v>
      </c>
      <c r="L25" s="63">
        <f>Employees!V13</f>
        <v>671.43571428571431</v>
      </c>
      <c r="M25" s="61">
        <v>24</v>
      </c>
      <c r="N25" s="126">
        <f>M25/8</f>
        <v>3</v>
      </c>
      <c r="O25" s="195">
        <f>M25*L25</f>
        <v>16114.457142857143</v>
      </c>
      <c r="P25" s="196"/>
      <c r="Q25" s="2"/>
      <c r="R25" s="2"/>
      <c r="S25" s="1">
        <f>N23+N19</f>
        <v>16.375</v>
      </c>
      <c r="T25" s="6">
        <f>O29/S25</f>
        <v>5371.4857142857145</v>
      </c>
      <c r="U25" s="6"/>
    </row>
    <row r="26" spans="1:21" x14ac:dyDescent="0.3">
      <c r="O26" s="143"/>
      <c r="P26" s="143"/>
      <c r="T26" s="6">
        <v>2238.1190476190477</v>
      </c>
      <c r="U26" s="6"/>
    </row>
    <row r="27" spans="1:21" ht="17.25" customHeight="1" x14ac:dyDescent="0.3">
      <c r="H27" s="133"/>
      <c r="I27" s="133"/>
      <c r="J27" s="133"/>
      <c r="K27" s="185" t="s">
        <v>94</v>
      </c>
      <c r="L27" s="185"/>
      <c r="M27" s="185"/>
      <c r="N27" s="133"/>
      <c r="O27" s="172">
        <f>O23+O19</f>
        <v>87958.078571428574</v>
      </c>
      <c r="P27" s="171"/>
    </row>
    <row r="28" spans="1:21" ht="17.25" customHeight="1" thickBot="1" x14ac:dyDescent="0.35">
      <c r="H28" s="133"/>
      <c r="I28" s="133"/>
      <c r="J28" s="133"/>
      <c r="K28" s="185" t="s">
        <v>95</v>
      </c>
      <c r="L28" s="185"/>
      <c r="M28" s="185"/>
      <c r="N28" s="134">
        <v>0</v>
      </c>
      <c r="O28" s="172">
        <f>O27*N28</f>
        <v>0</v>
      </c>
      <c r="P28" s="171"/>
      <c r="U28" s="6"/>
    </row>
    <row r="29" spans="1:21" ht="19.5" thickBot="1" x14ac:dyDescent="0.35">
      <c r="N29" s="135" t="s">
        <v>96</v>
      </c>
      <c r="O29" s="186">
        <f>O27-O28</f>
        <v>87958.078571428574</v>
      </c>
      <c r="P29" s="187"/>
      <c r="Q29" s="142"/>
      <c r="R29" s="2"/>
      <c r="U29" s="6"/>
    </row>
    <row r="31" spans="1:21" x14ac:dyDescent="0.3"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</row>
    <row r="33" spans="8:16" ht="18" thickBot="1" x14ac:dyDescent="0.35"/>
    <row r="34" spans="8:16" ht="18.75" x14ac:dyDescent="0.3">
      <c r="H34" s="204" t="s">
        <v>98</v>
      </c>
      <c r="I34" s="205"/>
      <c r="J34" s="206"/>
      <c r="L34" s="3" t="s">
        <v>89</v>
      </c>
    </row>
    <row r="35" spans="8:16" ht="18" thickBot="1" x14ac:dyDescent="0.35">
      <c r="H35" s="207" t="s">
        <v>80</v>
      </c>
      <c r="I35" s="208"/>
      <c r="J35" s="208"/>
      <c r="K35" s="80" t="s">
        <v>82</v>
      </c>
      <c r="L35" s="80" t="s">
        <v>97</v>
      </c>
      <c r="M35" s="80" t="s">
        <v>99</v>
      </c>
      <c r="N35" s="128"/>
      <c r="O35" s="208" t="s">
        <v>5</v>
      </c>
      <c r="P35" s="208"/>
    </row>
    <row r="36" spans="8:16" ht="18" thickBot="1" x14ac:dyDescent="0.35">
      <c r="H36" s="209" t="s">
        <v>86</v>
      </c>
      <c r="I36" s="210"/>
      <c r="J36" s="131"/>
      <c r="K36" s="131"/>
      <c r="L36" s="137"/>
      <c r="M36" s="138"/>
      <c r="N36" s="139"/>
      <c r="O36" s="202">
        <f>SUM(O37:P41)</f>
        <v>40700</v>
      </c>
      <c r="P36" s="211"/>
    </row>
    <row r="37" spans="8:16" x14ac:dyDescent="0.3">
      <c r="H37" s="197" t="s">
        <v>87</v>
      </c>
      <c r="I37" s="197"/>
      <c r="J37" s="129"/>
      <c r="K37" s="129" t="s">
        <v>84</v>
      </c>
      <c r="L37" s="129">
        <v>50</v>
      </c>
      <c r="M37" s="34">
        <v>221.2</v>
      </c>
      <c r="N37" s="130"/>
      <c r="O37" s="198">
        <f>M37*L37</f>
        <v>11060</v>
      </c>
      <c r="P37" s="199"/>
    </row>
    <row r="38" spans="8:16" x14ac:dyDescent="0.3">
      <c r="H38" s="145" t="s">
        <v>103</v>
      </c>
      <c r="I38" s="145"/>
      <c r="J38" s="22"/>
      <c r="K38" s="22" t="s">
        <v>84</v>
      </c>
      <c r="L38" s="146">
        <v>120</v>
      </c>
      <c r="M38" s="22">
        <v>36</v>
      </c>
      <c r="N38" s="124"/>
      <c r="O38" s="188">
        <f>M38*L38</f>
        <v>4320</v>
      </c>
      <c r="P38" s="188"/>
    </row>
    <row r="39" spans="8:16" x14ac:dyDescent="0.3">
      <c r="H39" s="4" t="s">
        <v>105</v>
      </c>
      <c r="I39" s="4"/>
      <c r="K39" s="1" t="s">
        <v>84</v>
      </c>
      <c r="L39" s="6">
        <v>120</v>
      </c>
      <c r="M39" s="1">
        <v>70</v>
      </c>
      <c r="O39" s="189">
        <f>M39*L39</f>
        <v>8400</v>
      </c>
      <c r="P39" s="190"/>
    </row>
    <row r="40" spans="8:16" x14ac:dyDescent="0.3">
      <c r="H40" s="4" t="s">
        <v>102</v>
      </c>
      <c r="I40" s="4"/>
      <c r="K40" s="1" t="s">
        <v>84</v>
      </c>
      <c r="L40" s="6">
        <v>120</v>
      </c>
      <c r="M40" s="1">
        <v>89</v>
      </c>
      <c r="O40" s="189">
        <f>M40*L40</f>
        <v>10680</v>
      </c>
      <c r="P40" s="190"/>
    </row>
    <row r="41" spans="8:16" x14ac:dyDescent="0.3">
      <c r="H41" s="4" t="s">
        <v>104</v>
      </c>
      <c r="I41" s="4"/>
      <c r="K41" s="1" t="s">
        <v>84</v>
      </c>
      <c r="L41" s="6">
        <v>120</v>
      </c>
      <c r="M41" s="1">
        <v>52</v>
      </c>
      <c r="O41" s="189">
        <f>M41*L41</f>
        <v>6240</v>
      </c>
      <c r="P41" s="190"/>
    </row>
    <row r="42" spans="8:16" ht="18" thickBot="1" x14ac:dyDescent="0.35">
      <c r="H42" s="4"/>
      <c r="I42" s="4"/>
    </row>
    <row r="43" spans="8:16" ht="18" thickBot="1" x14ac:dyDescent="0.35">
      <c r="H43" s="200" t="s">
        <v>91</v>
      </c>
      <c r="I43" s="201"/>
      <c r="J43" s="127"/>
      <c r="K43" s="127"/>
      <c r="L43" s="127"/>
      <c r="M43" s="140"/>
      <c r="N43" s="140"/>
      <c r="O43" s="202">
        <f>O44+O45</f>
        <v>44956</v>
      </c>
      <c r="P43" s="203"/>
    </row>
    <row r="44" spans="8:16" x14ac:dyDescent="0.3">
      <c r="H44" s="191" t="s">
        <v>92</v>
      </c>
      <c r="I44" s="191"/>
      <c r="J44" s="53"/>
      <c r="K44" s="53" t="s">
        <v>84</v>
      </c>
      <c r="L44" s="55">
        <v>130</v>
      </c>
      <c r="M44" s="53">
        <v>221.2</v>
      </c>
      <c r="N44" s="132"/>
      <c r="O44" s="192">
        <f>M44*L44</f>
        <v>28756</v>
      </c>
      <c r="P44" s="193"/>
    </row>
    <row r="45" spans="8:16" x14ac:dyDescent="0.3">
      <c r="H45" s="194" t="s">
        <v>93</v>
      </c>
      <c r="I45" s="194"/>
      <c r="J45" s="61"/>
      <c r="K45" s="61" t="s">
        <v>84</v>
      </c>
      <c r="L45" s="63">
        <v>120</v>
      </c>
      <c r="M45" s="61">
        <v>135</v>
      </c>
      <c r="N45" s="126"/>
      <c r="O45" s="195">
        <f>M45*L45</f>
        <v>16200</v>
      </c>
      <c r="P45" s="196"/>
    </row>
    <row r="46" spans="8:16" x14ac:dyDescent="0.3">
      <c r="O46" s="143"/>
      <c r="P46" s="143"/>
    </row>
    <row r="47" spans="8:16" ht="18" x14ac:dyDescent="0.3">
      <c r="H47" s="133"/>
      <c r="I47" s="133"/>
      <c r="J47" s="133"/>
      <c r="K47" s="185" t="s">
        <v>94</v>
      </c>
      <c r="L47" s="185"/>
      <c r="M47" s="185"/>
      <c r="N47" s="133"/>
      <c r="O47" s="172">
        <f>O43+O36</f>
        <v>85656</v>
      </c>
      <c r="P47" s="171"/>
    </row>
    <row r="48" spans="8:16" ht="18.75" thickBot="1" x14ac:dyDescent="0.35">
      <c r="H48" s="133"/>
      <c r="I48" s="133"/>
      <c r="J48" s="133"/>
      <c r="K48" s="185" t="s">
        <v>95</v>
      </c>
      <c r="L48" s="185"/>
      <c r="M48" s="185"/>
      <c r="N48" s="134">
        <v>0</v>
      </c>
      <c r="O48" s="172">
        <f>O47*N48</f>
        <v>0</v>
      </c>
      <c r="P48" s="171"/>
    </row>
    <row r="49" spans="8:32" ht="19.5" thickBot="1" x14ac:dyDescent="0.35">
      <c r="N49" s="135" t="s">
        <v>96</v>
      </c>
      <c r="O49" s="186">
        <f>O47-O48</f>
        <v>85656</v>
      </c>
      <c r="P49" s="187"/>
    </row>
    <row r="58" spans="8:32" ht="18" thickBot="1" x14ac:dyDescent="0.35"/>
    <row r="59" spans="8:32" ht="19.5" thickBot="1" x14ac:dyDescent="0.35">
      <c r="H59" s="43" t="s">
        <v>44</v>
      </c>
      <c r="I59" s="29"/>
      <c r="J59" s="29"/>
      <c r="K59" s="30"/>
    </row>
    <row r="60" spans="8:32" ht="18" thickBot="1" x14ac:dyDescent="0.35">
      <c r="H60" s="33" t="s">
        <v>45</v>
      </c>
      <c r="I60" s="34" t="s">
        <v>46</v>
      </c>
      <c r="J60" s="39"/>
      <c r="K60" s="19" t="s">
        <v>5</v>
      </c>
      <c r="L60" s="1" t="s">
        <v>83</v>
      </c>
      <c r="M60" s="1" t="s">
        <v>28</v>
      </c>
    </row>
    <row r="61" spans="8:32" ht="18" thickBot="1" x14ac:dyDescent="0.35">
      <c r="H61" s="35">
        <v>6</v>
      </c>
      <c r="I61" s="36">
        <v>5.5</v>
      </c>
      <c r="J61" s="40"/>
      <c r="K61" s="42">
        <f>I61*H61</f>
        <v>33</v>
      </c>
      <c r="L61" s="6">
        <f>Employees!V13</f>
        <v>671.43571428571431</v>
      </c>
      <c r="M61" s="6">
        <f>L61+K61</f>
        <v>704.43571428571431</v>
      </c>
    </row>
    <row r="63" spans="8:32" ht="18" thickBot="1" x14ac:dyDescent="0.35">
      <c r="H63" s="231" t="s">
        <v>29</v>
      </c>
      <c r="I63" s="231"/>
      <c r="J63" s="231"/>
      <c r="K63" s="231"/>
      <c r="L63" s="231"/>
      <c r="M63" s="231"/>
    </row>
    <row r="64" spans="8:32" ht="18" thickBot="1" x14ac:dyDescent="0.35">
      <c r="H64" s="232" t="s">
        <v>30</v>
      </c>
      <c r="I64" s="232" t="s">
        <v>31</v>
      </c>
      <c r="J64" s="232"/>
      <c r="K64" s="232" t="s">
        <v>32</v>
      </c>
      <c r="L64" s="232" t="s">
        <v>33</v>
      </c>
      <c r="M64" s="232"/>
      <c r="T64" s="48" t="s">
        <v>50</v>
      </c>
      <c r="U64" s="49">
        <f>P7</f>
        <v>1162200</v>
      </c>
      <c r="V64"/>
      <c r="W64" s="50" t="s">
        <v>51</v>
      </c>
      <c r="X64" s="50"/>
      <c r="Y64" s="51" t="s">
        <v>52</v>
      </c>
      <c r="Z64" s="50" t="s">
        <v>53</v>
      </c>
      <c r="AA64" s="50" t="s">
        <v>54</v>
      </c>
      <c r="AB64" s="50" t="s">
        <v>55</v>
      </c>
      <c r="AD64" s="50" t="s">
        <v>56</v>
      </c>
      <c r="AE64"/>
      <c r="AF64"/>
    </row>
    <row r="65" spans="8:32" ht="18" thickBot="1" x14ac:dyDescent="0.35">
      <c r="H65" s="232"/>
      <c r="I65" s="24"/>
      <c r="J65" s="24"/>
      <c r="K65" s="232"/>
      <c r="L65" s="24"/>
      <c r="M65" s="24"/>
      <c r="V65"/>
      <c r="W65" s="120" t="s">
        <v>57</v>
      </c>
      <c r="X65" s="53" t="s">
        <v>58</v>
      </c>
      <c r="Y65" s="54">
        <v>0.4</v>
      </c>
      <c r="Z65" s="55">
        <f>U71*40%</f>
        <v>78655.547399999996</v>
      </c>
      <c r="AA65" s="56">
        <v>0</v>
      </c>
      <c r="AB65" s="57">
        <f>Z65-AF65</f>
        <v>78655.547399999996</v>
      </c>
      <c r="AD65" s="58" t="s">
        <v>26</v>
      </c>
      <c r="AE65"/>
      <c r="AF65" s="59">
        <f>Z65*AA65</f>
        <v>0</v>
      </c>
    </row>
    <row r="66" spans="8:32" ht="18" thickBot="1" x14ac:dyDescent="0.35">
      <c r="H66" s="232"/>
      <c r="I66" s="24" t="s">
        <v>34</v>
      </c>
      <c r="J66" s="24" t="s">
        <v>35</v>
      </c>
      <c r="K66" s="232"/>
      <c r="L66" s="24" t="s">
        <v>36</v>
      </c>
      <c r="M66" s="24" t="s">
        <v>37</v>
      </c>
      <c r="T66" s="229" t="s">
        <v>59</v>
      </c>
      <c r="U66" s="230"/>
      <c r="V66"/>
      <c r="W66" s="118" t="s">
        <v>60</v>
      </c>
      <c r="X66" s="61" t="s">
        <v>61</v>
      </c>
      <c r="Y66" s="62">
        <v>0.2</v>
      </c>
      <c r="Z66" s="63">
        <f>U71*20%</f>
        <v>39327.773699999998</v>
      </c>
      <c r="AA66" s="64">
        <v>0</v>
      </c>
      <c r="AB66" s="65">
        <f>Z66-AF66</f>
        <v>39327.773699999998</v>
      </c>
      <c r="AD66" s="66" t="s">
        <v>26</v>
      </c>
      <c r="AE66"/>
      <c r="AF66" s="67">
        <f>Z66*AA66</f>
        <v>0</v>
      </c>
    </row>
    <row r="67" spans="8:32" x14ac:dyDescent="0.3">
      <c r="H67" s="232"/>
      <c r="I67" s="24" t="s">
        <v>38</v>
      </c>
      <c r="J67" s="24" t="s">
        <v>39</v>
      </c>
      <c r="K67" s="24" t="s">
        <v>40</v>
      </c>
      <c r="L67" s="24" t="s">
        <v>41</v>
      </c>
      <c r="M67" s="24" t="s">
        <v>42</v>
      </c>
      <c r="T67" s="52" t="s">
        <v>32</v>
      </c>
      <c r="U67" s="57">
        <f>K89</f>
        <v>129284.7</v>
      </c>
      <c r="V67"/>
      <c r="W67" s="118" t="s">
        <v>78</v>
      </c>
      <c r="X67" s="61" t="s">
        <v>62</v>
      </c>
      <c r="Y67" s="62">
        <v>0.1</v>
      </c>
      <c r="Z67" s="63">
        <f>U71*Y67</f>
        <v>19663.886849999999</v>
      </c>
      <c r="AA67" s="64">
        <v>0</v>
      </c>
      <c r="AB67" s="65">
        <f>Z67-AF67</f>
        <v>19663.886849999999</v>
      </c>
      <c r="AD67" s="66" t="s">
        <v>63</v>
      </c>
      <c r="AE67"/>
      <c r="AF67" s="67">
        <f>Z67*AA67</f>
        <v>0</v>
      </c>
    </row>
    <row r="68" spans="8:32" ht="18" thickBot="1" x14ac:dyDescent="0.35">
      <c r="H68" s="25">
        <v>1</v>
      </c>
      <c r="I68" s="26">
        <v>1</v>
      </c>
      <c r="J68" s="26">
        <v>200000</v>
      </c>
      <c r="K68" s="26">
        <v>13970.41</v>
      </c>
      <c r="L68" s="27">
        <v>0.21590000000000001</v>
      </c>
      <c r="M68" s="26">
        <f>I68</f>
        <v>1</v>
      </c>
      <c r="T68" s="60" t="s">
        <v>64</v>
      </c>
      <c r="U68" s="65">
        <f>U73</f>
        <v>67354.1685</v>
      </c>
      <c r="V68"/>
      <c r="W68" s="119" t="s">
        <v>65</v>
      </c>
      <c r="X68" s="37" t="s">
        <v>66</v>
      </c>
      <c r="Y68" s="69">
        <v>0.3</v>
      </c>
      <c r="Z68" s="36">
        <v>0</v>
      </c>
      <c r="AA68" s="70">
        <v>0</v>
      </c>
      <c r="AB68" s="38">
        <f>Z68-AF68</f>
        <v>0</v>
      </c>
      <c r="AD68" s="71" t="s">
        <v>63</v>
      </c>
      <c r="AE68"/>
      <c r="AF68" s="72">
        <f>Z68*AA68</f>
        <v>0</v>
      </c>
    </row>
    <row r="69" spans="8:32" ht="18" thickBot="1" x14ac:dyDescent="0.35">
      <c r="H69" s="25">
        <v>2</v>
      </c>
      <c r="I69" s="26">
        <v>200001</v>
      </c>
      <c r="J69" s="26">
        <v>650000</v>
      </c>
      <c r="K69" s="26">
        <v>57145.33</v>
      </c>
      <c r="L69" s="27">
        <v>0.20749999999999999</v>
      </c>
      <c r="M69" s="26">
        <f t="shared" ref="M69:M80" si="0">I69</f>
        <v>200001</v>
      </c>
      <c r="T69" s="60"/>
      <c r="U69" s="65">
        <f>U67+U68</f>
        <v>196638.86849999998</v>
      </c>
      <c r="V69"/>
      <c r="AE69"/>
      <c r="AF69"/>
    </row>
    <row r="70" spans="8:32" ht="18" thickBot="1" x14ac:dyDescent="0.35">
      <c r="H70" s="25">
        <v>3</v>
      </c>
      <c r="I70" s="26">
        <v>650001</v>
      </c>
      <c r="J70" s="26">
        <v>2000000</v>
      </c>
      <c r="K70" s="26">
        <v>150513.35999999999</v>
      </c>
      <c r="L70" s="27">
        <v>0.153</v>
      </c>
      <c r="M70" s="26">
        <f t="shared" si="0"/>
        <v>650001</v>
      </c>
      <c r="T70" s="68" t="s">
        <v>67</v>
      </c>
      <c r="U70" s="73">
        <v>0</v>
      </c>
      <c r="V70"/>
      <c r="W70" s="215" t="s">
        <v>68</v>
      </c>
      <c r="X70" s="216"/>
      <c r="Y70" s="78"/>
      <c r="Z70" s="74">
        <f>SUM(Z65:Z68)</f>
        <v>137647.20795000001</v>
      </c>
      <c r="AA70" s="68"/>
      <c r="AB70" s="37"/>
      <c r="AE70"/>
      <c r="AF70"/>
    </row>
    <row r="71" spans="8:32" ht="18" thickBot="1" x14ac:dyDescent="0.35">
      <c r="H71" s="25">
        <v>4</v>
      </c>
      <c r="I71" s="26">
        <v>2000001</v>
      </c>
      <c r="J71" s="26">
        <v>4000000</v>
      </c>
      <c r="K71" s="26">
        <v>357120.69</v>
      </c>
      <c r="L71" s="27">
        <v>0.13339999999999999</v>
      </c>
      <c r="M71" s="26">
        <f t="shared" si="0"/>
        <v>2000001</v>
      </c>
      <c r="T71" s="77" t="s">
        <v>69</v>
      </c>
      <c r="U71" s="75">
        <f>U69+U70</f>
        <v>196638.86849999998</v>
      </c>
      <c r="V71"/>
      <c r="W71" s="50" t="s">
        <v>70</v>
      </c>
      <c r="X71" s="15"/>
      <c r="Y71" s="15"/>
      <c r="Z71" s="15"/>
      <c r="AA71" s="16" t="s">
        <v>71</v>
      </c>
      <c r="AB71" s="76">
        <f>SUM(AB65:AB68)</f>
        <v>137647.20795000001</v>
      </c>
      <c r="AE71"/>
      <c r="AF71"/>
    </row>
    <row r="72" spans="8:32" x14ac:dyDescent="0.3">
      <c r="H72" s="25">
        <v>5</v>
      </c>
      <c r="I72" s="26">
        <v>4000001</v>
      </c>
      <c r="J72" s="26">
        <v>6500000</v>
      </c>
      <c r="K72" s="26">
        <v>623958.89</v>
      </c>
      <c r="L72" s="27">
        <v>0.12989999999999999</v>
      </c>
      <c r="M72" s="26">
        <f t="shared" si="0"/>
        <v>4000001</v>
      </c>
    </row>
    <row r="73" spans="8:32" x14ac:dyDescent="0.3">
      <c r="H73" s="25">
        <v>6</v>
      </c>
      <c r="I73" s="26">
        <v>6500001</v>
      </c>
      <c r="J73" s="26">
        <v>13000000</v>
      </c>
      <c r="K73" s="26">
        <v>948762.87</v>
      </c>
      <c r="L73" s="27">
        <v>0.1128</v>
      </c>
      <c r="M73" s="26">
        <f t="shared" si="0"/>
        <v>6500001</v>
      </c>
      <c r="T73" s="1" t="s">
        <v>72</v>
      </c>
      <c r="U73" s="79">
        <f>(U64-M89)*L89</f>
        <v>67354.1685</v>
      </c>
    </row>
    <row r="74" spans="8:32" x14ac:dyDescent="0.3">
      <c r="H74" s="25">
        <v>7</v>
      </c>
      <c r="I74" s="26">
        <v>13000001</v>
      </c>
      <c r="J74" s="26">
        <v>40000000</v>
      </c>
      <c r="K74" s="26">
        <v>1681745.3</v>
      </c>
      <c r="L74" s="27">
        <v>0.109</v>
      </c>
      <c r="M74" s="26">
        <f t="shared" si="0"/>
        <v>13000001</v>
      </c>
      <c r="T74" s="217" t="s">
        <v>73</v>
      </c>
      <c r="U74" s="117"/>
    </row>
    <row r="75" spans="8:32" x14ac:dyDescent="0.3">
      <c r="H75" s="25">
        <v>8</v>
      </c>
      <c r="I75" s="26">
        <v>40000001</v>
      </c>
      <c r="J75" s="26">
        <v>130000000</v>
      </c>
      <c r="K75" s="26">
        <v>4625768.63</v>
      </c>
      <c r="L75" s="27">
        <v>0.109</v>
      </c>
      <c r="M75" s="26">
        <f t="shared" si="0"/>
        <v>40000001</v>
      </c>
      <c r="T75" s="217"/>
    </row>
    <row r="76" spans="8:32" x14ac:dyDescent="0.3">
      <c r="H76" s="25">
        <v>9</v>
      </c>
      <c r="I76" s="26">
        <v>130000001</v>
      </c>
      <c r="J76" s="26">
        <v>260000000</v>
      </c>
      <c r="K76" s="26">
        <v>14433043.09</v>
      </c>
      <c r="L76" s="27">
        <v>0.1019</v>
      </c>
      <c r="M76" s="26">
        <f t="shared" si="0"/>
        <v>130000001</v>
      </c>
    </row>
    <row r="77" spans="8:32" x14ac:dyDescent="0.3">
      <c r="H77" s="25">
        <v>10</v>
      </c>
      <c r="I77" s="26">
        <v>260000001</v>
      </c>
      <c r="J77" s="26">
        <v>520000000</v>
      </c>
      <c r="K77" s="26">
        <v>27684662.760000002</v>
      </c>
      <c r="L77" s="27">
        <v>9.9599999999999994E-2</v>
      </c>
      <c r="M77" s="26">
        <f t="shared" si="0"/>
        <v>260000001</v>
      </c>
    </row>
    <row r="78" spans="8:32" x14ac:dyDescent="0.3">
      <c r="H78" s="25"/>
      <c r="I78" s="26"/>
      <c r="J78" s="26"/>
      <c r="K78" s="26"/>
      <c r="L78" s="27"/>
      <c r="M78" s="26"/>
    </row>
    <row r="79" spans="8:32" x14ac:dyDescent="0.3">
      <c r="H79" s="25">
        <v>11</v>
      </c>
      <c r="I79" s="26">
        <v>520000001</v>
      </c>
      <c r="J79" s="26">
        <v>1040000000</v>
      </c>
      <c r="K79" s="26">
        <v>53583218.25</v>
      </c>
      <c r="L79" s="27">
        <v>9.7100000000000006E-2</v>
      </c>
      <c r="M79" s="26">
        <f t="shared" si="0"/>
        <v>520000001</v>
      </c>
    </row>
    <row r="80" spans="8:32" x14ac:dyDescent="0.3">
      <c r="H80" s="25">
        <v>12</v>
      </c>
      <c r="I80" s="26">
        <v>1040000001</v>
      </c>
      <c r="J80" s="26"/>
      <c r="K80" s="26">
        <v>104063453.52</v>
      </c>
      <c r="L80" s="27">
        <v>8.9800000000000005E-2</v>
      </c>
      <c r="M80" s="26">
        <f t="shared" si="0"/>
        <v>1040000001</v>
      </c>
    </row>
    <row r="82" spans="8:13" x14ac:dyDescent="0.3">
      <c r="H82" s="81" t="s">
        <v>79</v>
      </c>
      <c r="I82" s="81"/>
      <c r="J82" s="81"/>
      <c r="K82" s="81"/>
      <c r="L82" s="81"/>
      <c r="M82" s="81"/>
    </row>
    <row r="83" spans="8:13" x14ac:dyDescent="0.3">
      <c r="H83" s="82" t="s">
        <v>30</v>
      </c>
      <c r="I83" s="82" t="s">
        <v>31</v>
      </c>
      <c r="J83" s="82"/>
      <c r="K83" s="82" t="s">
        <v>32</v>
      </c>
      <c r="L83" s="82" t="s">
        <v>33</v>
      </c>
      <c r="M83" s="82"/>
    </row>
    <row r="84" spans="8:13" x14ac:dyDescent="0.3">
      <c r="H84" s="82"/>
      <c r="I84" s="82"/>
      <c r="J84" s="82"/>
      <c r="K84" s="82"/>
      <c r="L84" s="82"/>
      <c r="M84" s="82"/>
    </row>
    <row r="85" spans="8:13" x14ac:dyDescent="0.3">
      <c r="H85" s="82"/>
      <c r="I85" s="82" t="s">
        <v>34</v>
      </c>
      <c r="J85" s="82" t="s">
        <v>35</v>
      </c>
      <c r="K85" s="82"/>
      <c r="L85" s="82" t="s">
        <v>36</v>
      </c>
      <c r="M85" s="82" t="s">
        <v>37</v>
      </c>
    </row>
    <row r="86" spans="8:13" x14ac:dyDescent="0.3">
      <c r="H86" s="82"/>
      <c r="I86" s="82" t="s">
        <v>38</v>
      </c>
      <c r="J86" s="82" t="s">
        <v>39</v>
      </c>
      <c r="K86" s="82" t="s">
        <v>40</v>
      </c>
      <c r="L86" s="82" t="s">
        <v>41</v>
      </c>
      <c r="M86" s="82" t="s">
        <v>42</v>
      </c>
    </row>
    <row r="87" spans="8:13" x14ac:dyDescent="0.3">
      <c r="H87" s="25">
        <v>1</v>
      </c>
      <c r="I87" s="26">
        <v>1</v>
      </c>
      <c r="J87" s="26">
        <v>200000</v>
      </c>
      <c r="K87" s="121">
        <v>12000</v>
      </c>
      <c r="L87" s="27">
        <v>0.18540000000000001</v>
      </c>
      <c r="M87" s="26">
        <f>I87</f>
        <v>1</v>
      </c>
    </row>
    <row r="88" spans="8:13" x14ac:dyDescent="0.3">
      <c r="H88" s="25">
        <v>2</v>
      </c>
      <c r="I88" s="26">
        <v>200001</v>
      </c>
      <c r="J88" s="26">
        <v>650000</v>
      </c>
      <c r="K88" s="121">
        <v>49085.46</v>
      </c>
      <c r="L88" s="27">
        <v>0.1782</v>
      </c>
      <c r="M88" s="26">
        <f t="shared" ref="M88:M96" si="1">I88</f>
        <v>200001</v>
      </c>
    </row>
    <row r="89" spans="8:13" x14ac:dyDescent="0.3">
      <c r="H89" s="25">
        <v>3</v>
      </c>
      <c r="I89" s="26">
        <v>650001</v>
      </c>
      <c r="J89" s="26">
        <v>2000000</v>
      </c>
      <c r="K89" s="121">
        <v>129284.7</v>
      </c>
      <c r="L89" s="27">
        <v>0.13150000000000001</v>
      </c>
      <c r="M89" s="26">
        <f t="shared" si="1"/>
        <v>650001</v>
      </c>
    </row>
    <row r="90" spans="8:13" x14ac:dyDescent="0.3">
      <c r="H90" s="25">
        <v>4</v>
      </c>
      <c r="I90" s="26">
        <v>2000001</v>
      </c>
      <c r="J90" s="26">
        <v>4000000</v>
      </c>
      <c r="K90" s="121">
        <v>306751.8</v>
      </c>
      <c r="L90" s="27">
        <v>0.11459999999999999</v>
      </c>
      <c r="M90" s="26">
        <f t="shared" si="1"/>
        <v>2000001</v>
      </c>
    </row>
    <row r="91" spans="8:13" x14ac:dyDescent="0.3">
      <c r="H91" s="25">
        <v>5</v>
      </c>
      <c r="I91" s="26">
        <v>4000001</v>
      </c>
      <c r="J91" s="26">
        <v>6500000</v>
      </c>
      <c r="K91" s="121">
        <v>535954.68999999994</v>
      </c>
      <c r="L91" s="27">
        <v>0.1116</v>
      </c>
      <c r="M91" s="26">
        <f t="shared" si="1"/>
        <v>4000001</v>
      </c>
    </row>
    <row r="92" spans="8:13" x14ac:dyDescent="0.3">
      <c r="H92" s="25">
        <v>6</v>
      </c>
      <c r="I92" s="26">
        <v>6500001</v>
      </c>
      <c r="J92" s="26">
        <v>13000000</v>
      </c>
      <c r="K92" s="121">
        <v>814947.78</v>
      </c>
      <c r="L92" s="27">
        <v>9.69E-2</v>
      </c>
      <c r="M92" s="26">
        <f t="shared" si="1"/>
        <v>6500001</v>
      </c>
    </row>
    <row r="93" spans="8:13" x14ac:dyDescent="0.3">
      <c r="H93" s="25">
        <v>7</v>
      </c>
      <c r="I93" s="26">
        <v>13000001</v>
      </c>
      <c r="J93" s="26">
        <v>40000000</v>
      </c>
      <c r="K93" s="121">
        <v>1444549.16</v>
      </c>
      <c r="L93" s="27">
        <v>9.3700000000000006E-2</v>
      </c>
      <c r="M93" s="26">
        <f t="shared" si="1"/>
        <v>13000001</v>
      </c>
    </row>
    <row r="94" spans="8:13" x14ac:dyDescent="0.3">
      <c r="H94" s="25">
        <v>8</v>
      </c>
      <c r="I94" s="26">
        <v>40000001</v>
      </c>
      <c r="J94" s="26">
        <v>130000000</v>
      </c>
      <c r="K94" s="121">
        <v>3973342.57</v>
      </c>
      <c r="L94" s="27">
        <v>9.3600000000000003E-2</v>
      </c>
      <c r="M94" s="26">
        <f t="shared" si="1"/>
        <v>40000001</v>
      </c>
    </row>
    <row r="95" spans="8:13" x14ac:dyDescent="0.3">
      <c r="H95" s="25">
        <v>9</v>
      </c>
      <c r="I95" s="26">
        <v>130000001</v>
      </c>
      <c r="J95" s="26">
        <v>260000000</v>
      </c>
      <c r="K95" s="121">
        <v>12397382.810000001</v>
      </c>
      <c r="L95" s="27">
        <v>8.7599999999999997E-2</v>
      </c>
      <c r="M95" s="26">
        <f t="shared" si="1"/>
        <v>130000001</v>
      </c>
    </row>
    <row r="96" spans="8:13" x14ac:dyDescent="0.3">
      <c r="H96" s="25">
        <v>10</v>
      </c>
      <c r="I96" s="26">
        <v>260000001</v>
      </c>
      <c r="J96" s="26">
        <v>520000000</v>
      </c>
      <c r="K96" s="121">
        <v>23779972.129999999</v>
      </c>
      <c r="L96" s="27">
        <v>8.5599999999999996E-2</v>
      </c>
      <c r="M96" s="26">
        <f t="shared" si="1"/>
        <v>260000001</v>
      </c>
    </row>
    <row r="97" spans="8:13" x14ac:dyDescent="0.3">
      <c r="H97" s="25"/>
      <c r="I97" s="26"/>
      <c r="J97" s="26"/>
      <c r="K97" s="26"/>
      <c r="L97" s="27"/>
      <c r="M97" s="26"/>
    </row>
    <row r="98" spans="8:13" x14ac:dyDescent="0.3">
      <c r="H98" s="25">
        <v>11</v>
      </c>
      <c r="I98" s="26">
        <v>520000001</v>
      </c>
      <c r="J98" s="26">
        <v>1040000000</v>
      </c>
      <c r="K98" s="26">
        <v>53583218.25</v>
      </c>
      <c r="L98" s="27">
        <v>9.7100000000000006E-2</v>
      </c>
      <c r="M98" s="26">
        <f t="shared" ref="M98:M99" si="2">I98</f>
        <v>520000001</v>
      </c>
    </row>
    <row r="99" spans="8:13" x14ac:dyDescent="0.3">
      <c r="H99" s="25">
        <v>12</v>
      </c>
      <c r="I99" s="26">
        <v>1040000001</v>
      </c>
      <c r="J99" s="26"/>
      <c r="K99" s="26">
        <v>104063453.52</v>
      </c>
      <c r="L99" s="27">
        <v>8.9800000000000005E-2</v>
      </c>
      <c r="M99" s="26">
        <f t="shared" si="2"/>
        <v>1040000001</v>
      </c>
    </row>
  </sheetData>
  <mergeCells count="68">
    <mergeCell ref="E19:F19"/>
    <mergeCell ref="E20:F20"/>
    <mergeCell ref="A16:E16"/>
    <mergeCell ref="A18:D18"/>
    <mergeCell ref="A17:D17"/>
    <mergeCell ref="C19:D19"/>
    <mergeCell ref="A2:E14"/>
    <mergeCell ref="T66:U66"/>
    <mergeCell ref="O18:P18"/>
    <mergeCell ref="O19:P19"/>
    <mergeCell ref="H17:J17"/>
    <mergeCell ref="H63:M63"/>
    <mergeCell ref="H64:H67"/>
    <mergeCell ref="I64:J64"/>
    <mergeCell ref="K64:K66"/>
    <mergeCell ref="L64:M64"/>
    <mergeCell ref="H3:K3"/>
    <mergeCell ref="A15:E15"/>
    <mergeCell ref="L3:M3"/>
    <mergeCell ref="N3:O3"/>
    <mergeCell ref="P3:R3"/>
    <mergeCell ref="C20:D20"/>
    <mergeCell ref="W70:X70"/>
    <mergeCell ref="T74:T75"/>
    <mergeCell ref="A22:C22"/>
    <mergeCell ref="A23:C23"/>
    <mergeCell ref="A24:C24"/>
    <mergeCell ref="A25:C25"/>
    <mergeCell ref="H2:I2"/>
    <mergeCell ref="H23:I23"/>
    <mergeCell ref="H24:I24"/>
    <mergeCell ref="H25:I25"/>
    <mergeCell ref="O23:P23"/>
    <mergeCell ref="O24:P24"/>
    <mergeCell ref="O25:P25"/>
    <mergeCell ref="H18:J18"/>
    <mergeCell ref="H21:I21"/>
    <mergeCell ref="H20:I20"/>
    <mergeCell ref="O20:P20"/>
    <mergeCell ref="O21:P21"/>
    <mergeCell ref="H19:I19"/>
    <mergeCell ref="O27:P27"/>
    <mergeCell ref="O28:P28"/>
    <mergeCell ref="O29:P29"/>
    <mergeCell ref="K27:M27"/>
    <mergeCell ref="K28:M28"/>
    <mergeCell ref="H37:I37"/>
    <mergeCell ref="O37:P37"/>
    <mergeCell ref="H43:I43"/>
    <mergeCell ref="O43:P43"/>
    <mergeCell ref="H34:J34"/>
    <mergeCell ref="H35:J35"/>
    <mergeCell ref="O35:P35"/>
    <mergeCell ref="H36:I36"/>
    <mergeCell ref="O36:P36"/>
    <mergeCell ref="H44:I44"/>
    <mergeCell ref="O44:P44"/>
    <mergeCell ref="H45:I45"/>
    <mergeCell ref="O45:P45"/>
    <mergeCell ref="K47:M47"/>
    <mergeCell ref="O47:P47"/>
    <mergeCell ref="K48:M48"/>
    <mergeCell ref="O48:P48"/>
    <mergeCell ref="O49:P49"/>
    <mergeCell ref="O38:P38"/>
    <mergeCell ref="O39:P39"/>
    <mergeCell ref="O40:P40"/>
    <mergeCell ref="O41:P41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Employees</vt:lpstr>
      <vt:lpstr>Project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dcterms:created xsi:type="dcterms:W3CDTF">2022-07-11T17:42:49Z</dcterms:created>
  <dcterms:modified xsi:type="dcterms:W3CDTF">2022-07-18T15:14:37Z</dcterms:modified>
</cp:coreProperties>
</file>